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12075" windowHeight="3885" tabRatio="697" activeTab="2"/>
  </bookViews>
  <sheets>
    <sheet name="General Instruction PLEASE READ" sheetId="8" r:id="rId1"/>
    <sheet name="WebFIRE Template Instructions " sheetId="2" r:id="rId2"/>
    <sheet name="WebFIRE Template" sheetId="9" r:id="rId3"/>
    <sheet name="Test Rating Tool Instructions" sheetId="4" r:id="rId4"/>
    <sheet name="Test Quality Rating Tool" sheetId="5" r:id="rId5"/>
  </sheets>
  <calcPr calcId="145621"/>
</workbook>
</file>

<file path=xl/calcChain.xml><?xml version="1.0" encoding="utf-8"?>
<calcChain xmlns="http://schemas.openxmlformats.org/spreadsheetml/2006/main">
  <c r="J81" i="5" l="1"/>
  <c r="I81" i="5"/>
  <c r="F81" i="5"/>
  <c r="E81" i="5"/>
  <c r="BE30" i="9" l="1"/>
  <c r="BE29" i="9"/>
  <c r="BE28" i="9"/>
  <c r="BE27" i="9"/>
  <c r="BE26" i="9"/>
  <c r="BE25" i="9"/>
  <c r="BE24" i="9"/>
  <c r="BE23" i="9"/>
  <c r="BE22" i="9"/>
  <c r="BE21" i="9"/>
  <c r="BE20" i="9"/>
  <c r="BE19" i="9"/>
  <c r="BE18" i="9"/>
  <c r="BE17" i="9"/>
  <c r="BE16" i="9"/>
  <c r="BE15" i="9"/>
  <c r="BE14" i="9"/>
  <c r="BE13" i="9"/>
  <c r="BE12" i="9"/>
  <c r="BE11" i="9"/>
  <c r="BE10" i="9"/>
  <c r="BE9" i="9"/>
  <c r="BE8" i="9"/>
  <c r="BL30" i="9"/>
  <c r="BL29" i="9"/>
  <c r="BL28" i="9"/>
  <c r="BL27" i="9"/>
  <c r="BL26" i="9"/>
  <c r="BL25" i="9"/>
  <c r="BL24" i="9"/>
  <c r="BL23" i="9"/>
  <c r="BL22" i="9"/>
  <c r="BL21" i="9"/>
  <c r="BL20" i="9"/>
  <c r="BL19" i="9"/>
  <c r="BL18" i="9"/>
  <c r="BL17" i="9"/>
  <c r="BL16" i="9"/>
  <c r="BL15" i="9"/>
  <c r="BL14" i="9"/>
  <c r="BL13" i="9"/>
  <c r="BL12" i="9"/>
  <c r="BL11" i="9"/>
  <c r="BL10" i="9"/>
  <c r="BL9" i="9"/>
  <c r="BL8" i="9"/>
  <c r="P12" i="5" l="1"/>
  <c r="I82" i="5" l="1"/>
  <c r="M13" i="5" l="1"/>
  <c r="P77" i="5" l="1"/>
  <c r="N77" i="5" s="1"/>
  <c r="P76" i="5"/>
  <c r="N76" i="5" s="1"/>
  <c r="P75" i="5"/>
  <c r="N75" i="5" s="1"/>
  <c r="P65" i="5"/>
  <c r="N65" i="5" s="1"/>
  <c r="P72" i="5"/>
  <c r="N72" i="5" s="1"/>
  <c r="P74" i="5"/>
  <c r="N74" i="5" s="1"/>
  <c r="P73" i="5"/>
  <c r="N73" i="5" s="1"/>
  <c r="P71" i="5"/>
  <c r="N71" i="5" s="1"/>
  <c r="P69" i="5"/>
  <c r="N69" i="5" s="1"/>
  <c r="P70" i="5"/>
  <c r="N70" i="5" s="1"/>
  <c r="P68" i="5"/>
  <c r="N68" i="5" s="1"/>
  <c r="P67" i="5"/>
  <c r="N67" i="5" s="1"/>
  <c r="P66" i="5"/>
  <c r="N66" i="5" s="1"/>
  <c r="P64" i="5"/>
  <c r="N64" i="5" s="1"/>
  <c r="P63" i="5"/>
  <c r="N63" i="5" s="1"/>
  <c r="P60" i="5"/>
  <c r="N60" i="5" s="1"/>
  <c r="P47" i="5"/>
  <c r="N47" i="5" s="1"/>
  <c r="P46" i="5"/>
  <c r="N46" i="5" s="1"/>
  <c r="P42" i="5"/>
  <c r="N42" i="5" s="1"/>
  <c r="P36" i="5"/>
  <c r="N36" i="5" s="1"/>
  <c r="P35" i="5"/>
  <c r="N35" i="5" s="1"/>
  <c r="P34" i="5"/>
  <c r="N34" i="5" s="1"/>
  <c r="P28" i="5"/>
  <c r="N28" i="5" s="1"/>
  <c r="P25" i="5"/>
  <c r="N25" i="5" s="1"/>
  <c r="P24" i="5"/>
  <c r="N24" i="5" s="1"/>
  <c r="P19" i="5"/>
  <c r="N19" i="5" s="1"/>
  <c r="P18" i="5"/>
  <c r="N18" i="5" s="1"/>
  <c r="P17" i="5"/>
  <c r="N17" i="5" s="1"/>
  <c r="P16" i="5"/>
  <c r="P15" i="5"/>
  <c r="N15" i="5" s="1"/>
  <c r="P14" i="5"/>
  <c r="N14" i="5" s="1"/>
  <c r="P13" i="5"/>
  <c r="N13" i="5" s="1"/>
  <c r="P59" i="5"/>
  <c r="N59" i="5" s="1"/>
  <c r="P58" i="5"/>
  <c r="N58" i="5" s="1"/>
  <c r="P57" i="5"/>
  <c r="N57" i="5" s="1"/>
  <c r="P56" i="5"/>
  <c r="N56" i="5" s="1"/>
  <c r="P55" i="5"/>
  <c r="N55" i="5" s="1"/>
  <c r="P54" i="5"/>
  <c r="N54" i="5" s="1"/>
  <c r="P53" i="5"/>
  <c r="N53" i="5" s="1"/>
  <c r="P52" i="5"/>
  <c r="N52" i="5" s="1"/>
  <c r="P51" i="5"/>
  <c r="N51" i="5" s="1"/>
  <c r="P50" i="5"/>
  <c r="N50" i="5" s="1"/>
  <c r="P49" i="5"/>
  <c r="N49" i="5" s="1"/>
  <c r="P48" i="5"/>
  <c r="N48" i="5" s="1"/>
  <c r="P45" i="5"/>
  <c r="N45" i="5" s="1"/>
  <c r="P44" i="5"/>
  <c r="N44" i="5" s="1"/>
  <c r="P43" i="5"/>
  <c r="N43" i="5" s="1"/>
  <c r="P41" i="5"/>
  <c r="N41" i="5" s="1"/>
  <c r="P40" i="5"/>
  <c r="N40" i="5" s="1"/>
  <c r="P39" i="5"/>
  <c r="N39" i="5" s="1"/>
  <c r="P38" i="5"/>
  <c r="N38" i="5" s="1"/>
  <c r="P37" i="5"/>
  <c r="N37" i="5" s="1"/>
  <c r="P33" i="5"/>
  <c r="N33" i="5" s="1"/>
  <c r="P32" i="5"/>
  <c r="N32" i="5" s="1"/>
  <c r="P31" i="5"/>
  <c r="N31" i="5" s="1"/>
  <c r="P30" i="5"/>
  <c r="N30" i="5" s="1"/>
  <c r="P29" i="5"/>
  <c r="N29" i="5" s="1"/>
  <c r="P23" i="5"/>
  <c r="N23" i="5" s="1"/>
  <c r="P22" i="5"/>
  <c r="N22" i="5" s="1"/>
  <c r="P21" i="5"/>
  <c r="N21" i="5" s="1"/>
  <c r="P20" i="5"/>
  <c r="N20" i="5" s="1"/>
  <c r="N16" i="5"/>
  <c r="C87" i="5"/>
  <c r="J83" i="5"/>
  <c r="I83" i="5"/>
  <c r="E83" i="5"/>
  <c r="J82" i="5"/>
  <c r="F73" i="5"/>
  <c r="M76" i="5" s="1"/>
  <c r="F72" i="5"/>
  <c r="M72" i="5" s="1"/>
  <c r="F71" i="5"/>
  <c r="M71" i="5" s="1"/>
  <c r="F70" i="5"/>
  <c r="M70" i="5" s="1"/>
  <c r="F69" i="5"/>
  <c r="M69" i="5" s="1"/>
  <c r="F68" i="5"/>
  <c r="M68" i="5" s="1"/>
  <c r="F67" i="5"/>
  <c r="M67" i="5" s="1"/>
  <c r="F66" i="5"/>
  <c r="M66" i="5" s="1"/>
  <c r="F64" i="5"/>
  <c r="M65" i="5" s="1"/>
  <c r="F63" i="5"/>
  <c r="F60" i="5"/>
  <c r="M60" i="5" s="1"/>
  <c r="F47" i="5"/>
  <c r="M58" i="5" s="1"/>
  <c r="C47" i="5"/>
  <c r="F46" i="5"/>
  <c r="M46" i="5" s="1"/>
  <c r="F42" i="5"/>
  <c r="M45" i="5" s="1"/>
  <c r="F36" i="5"/>
  <c r="M41" i="5" s="1"/>
  <c r="C36" i="5"/>
  <c r="C35" i="5"/>
  <c r="F35" i="5" s="1"/>
  <c r="M35" i="5" s="1"/>
  <c r="F34" i="5"/>
  <c r="M34" i="5" s="1"/>
  <c r="C34" i="5"/>
  <c r="F28" i="5"/>
  <c r="F25" i="5"/>
  <c r="M25" i="5" s="1"/>
  <c r="F24" i="5"/>
  <c r="M24" i="5" s="1"/>
  <c r="F19" i="5"/>
  <c r="M22" i="5" s="1"/>
  <c r="F18" i="5"/>
  <c r="M18" i="5" s="1"/>
  <c r="F17" i="5"/>
  <c r="M17" i="5" s="1"/>
  <c r="F15" i="5"/>
  <c r="F14" i="5"/>
  <c r="M14" i="5" s="1"/>
  <c r="F12" i="5"/>
  <c r="M12" i="5" s="1"/>
  <c r="C86" i="5" l="1"/>
  <c r="M16" i="5"/>
  <c r="M15" i="5"/>
  <c r="I87" i="5"/>
  <c r="M75" i="5"/>
  <c r="M73" i="5"/>
  <c r="M77" i="5"/>
  <c r="F83" i="5"/>
  <c r="F87" i="5" s="1"/>
  <c r="M38" i="5"/>
  <c r="M36" i="5"/>
  <c r="M40" i="5"/>
  <c r="F82" i="5"/>
  <c r="M30" i="5"/>
  <c r="M28" i="5"/>
  <c r="M32" i="5"/>
  <c r="M21" i="5"/>
  <c r="M19" i="5"/>
  <c r="M23" i="5"/>
  <c r="M20" i="5"/>
  <c r="M29" i="5"/>
  <c r="M31" i="5"/>
  <c r="M33" i="5"/>
  <c r="M37" i="5"/>
  <c r="M39" i="5"/>
  <c r="M42" i="5"/>
  <c r="M44" i="5"/>
  <c r="M47" i="5"/>
  <c r="M49" i="5"/>
  <c r="M51" i="5"/>
  <c r="M53" i="5"/>
  <c r="M55" i="5"/>
  <c r="M57" i="5"/>
  <c r="M59" i="5"/>
  <c r="M63" i="5"/>
  <c r="M64" i="5"/>
  <c r="M74" i="5"/>
  <c r="I86" i="5"/>
  <c r="J87" i="5"/>
  <c r="M43" i="5"/>
  <c r="M48" i="5"/>
  <c r="M50" i="5"/>
  <c r="M52" i="5"/>
  <c r="M54" i="5"/>
  <c r="M56" i="5"/>
  <c r="E82" i="5"/>
  <c r="J86" i="5"/>
  <c r="F86" i="5" l="1"/>
  <c r="E86" i="5" s="1"/>
  <c r="E87" i="5"/>
  <c r="M82" i="5"/>
  <c r="M81" i="5"/>
  <c r="M83" i="5"/>
  <c r="M87" i="5" l="1"/>
  <c r="L87" i="5" s="1"/>
  <c r="H93" i="5" s="1"/>
  <c r="M86" i="5"/>
  <c r="L86" i="5" s="1"/>
  <c r="H92" i="5" s="1"/>
  <c r="H7" i="5" l="1"/>
</calcChain>
</file>

<file path=xl/comments1.xml><?xml version="1.0" encoding="utf-8"?>
<comments xmlns="http://schemas.openxmlformats.org/spreadsheetml/2006/main">
  <authors>
    <author>Ron Myers - EPA</author>
  </authors>
  <commentList>
    <comment ref="A14" authorId="0">
      <text>
        <r>
          <rPr>
            <b/>
            <sz val="8"/>
            <color indexed="81"/>
            <rFont val="Tahoma"/>
            <family val="2"/>
          </rPr>
          <t>EPA:</t>
        </r>
        <r>
          <rPr>
            <sz val="8"/>
            <color indexed="81"/>
            <rFont val="Tahoma"/>
            <family val="2"/>
          </rPr>
          <t xml:space="preserve">
</t>
        </r>
        <r>
          <rPr>
            <sz val="10"/>
            <color indexed="81"/>
            <rFont val="Arial"/>
            <family val="2"/>
          </rPr>
          <t>The ERT will change the response from "No" to "Yes" if text is entered in area 9 and a file is attached  to the Method 1 location supporting documentation file area.</t>
        </r>
      </text>
    </comment>
    <comment ref="A15" authorId="0">
      <text>
        <r>
          <rPr>
            <b/>
            <sz val="8"/>
            <color indexed="81"/>
            <rFont val="Tahoma"/>
            <family val="2"/>
          </rPr>
          <t>EPA:</t>
        </r>
        <r>
          <rPr>
            <sz val="8"/>
            <color indexed="81"/>
            <rFont val="Tahoma"/>
            <family val="2"/>
          </rPr>
          <t xml:space="preserve">
</t>
        </r>
        <r>
          <rPr>
            <sz val="10"/>
            <color indexed="81"/>
            <rFont val="Arial"/>
            <family val="2"/>
          </rPr>
          <t>The ERT will change the response from "No" to "Yes" if text is entered in area 8 and a file is attached  to the Alternate Method Request and approval file area.</t>
        </r>
      </text>
    </comment>
    <comment ref="K16" authorId="0">
      <text>
        <r>
          <rPr>
            <b/>
            <sz val="10"/>
            <color indexed="81"/>
            <rFont val="Tahoma"/>
            <family val="2"/>
          </rPr>
          <t>Ron Myers - EPA:</t>
        </r>
        <r>
          <rPr>
            <sz val="10"/>
            <color indexed="81"/>
            <rFont val="Tahoma"/>
            <family val="2"/>
          </rPr>
          <t xml:space="preserve">
Should we subtract more than 6 if deviations were unacceptable? How to handle if they applied for deviations prior to test?</t>
        </r>
      </text>
    </comment>
    <comment ref="A17" authorId="0">
      <text>
        <r>
          <rPr>
            <b/>
            <sz val="8"/>
            <color indexed="81"/>
            <rFont val="Tahoma"/>
            <family val="2"/>
          </rPr>
          <t>EPA:</t>
        </r>
        <r>
          <rPr>
            <sz val="8"/>
            <color indexed="81"/>
            <rFont val="Tahoma"/>
            <family val="2"/>
          </rPr>
          <t xml:space="preserve">
</t>
        </r>
        <r>
          <rPr>
            <sz val="10"/>
            <color indexed="81"/>
            <rFont val="Arial"/>
            <family val="2"/>
          </rPr>
          <t>The ERT will change the response from "No" to "Yes" if one item in 4a is provided, values are provided in Process Run Data for all runs, text is entered in area 5a and at least one control device selected in 5b .</t>
        </r>
      </text>
    </comment>
    <comment ref="A18" authorId="0">
      <text>
        <r>
          <rPr>
            <b/>
            <sz val="8"/>
            <color indexed="81"/>
            <rFont val="Tahoma"/>
            <family val="2"/>
          </rPr>
          <t>EPA:</t>
        </r>
        <r>
          <rPr>
            <sz val="8"/>
            <color indexed="81"/>
            <rFont val="Tahoma"/>
            <family val="2"/>
          </rPr>
          <t xml:space="preserve">
</t>
        </r>
        <r>
          <rPr>
            <sz val="10"/>
            <color indexed="81"/>
            <rFont val="Arial"/>
            <family val="2"/>
          </rPr>
          <t>The ERT will change the response from "No" to "Yes" if at least on item in area 4a is provided, Process Run Data values are provided for all runs, text is entered in 5a, a file is attached to 5a (Source/Process Flow Diagram, and at least one control device selected in 5b.</t>
        </r>
      </text>
    </comment>
    <comment ref="A19" authorId="0">
      <text>
        <r>
          <rPr>
            <b/>
            <sz val="8"/>
            <color indexed="81"/>
            <rFont val="Tahoma"/>
            <family val="2"/>
          </rPr>
          <t>EPA:</t>
        </r>
        <r>
          <rPr>
            <sz val="8"/>
            <color indexed="81"/>
            <rFont val="Tahoma"/>
            <family val="2"/>
          </rPr>
          <t xml:space="preserve">
</t>
        </r>
        <r>
          <rPr>
            <sz val="10"/>
            <color indexed="81"/>
            <rFont val="Arial"/>
            <family val="2"/>
          </rPr>
          <t>The ERT will change the response from "No" to "Yes" if more than one parameter is entered in area 4a, Process Run Data are provided for all parameters and runs, text is entered in 5a, a file is attached to 5a (Source/Process Flow Diagram, at least one control device selected in 5b and APCD Run Data values are provided for all runs.</t>
        </r>
      </text>
    </comment>
    <comment ref="A24" authorId="0">
      <text>
        <r>
          <rPr>
            <b/>
            <sz val="10"/>
            <color indexed="81"/>
            <rFont val="Tahoma"/>
            <family val="2"/>
          </rPr>
          <t>EPA:</t>
        </r>
        <r>
          <rPr>
            <sz val="10"/>
            <color indexed="81"/>
            <rFont val="Tahoma"/>
            <family val="2"/>
          </rPr>
          <t xml:space="preserve">
The ERT will change the response from "No" to "Yes" if there is an entry in "Tester DQ Assessment"</t>
        </r>
      </text>
    </comment>
    <comment ref="A25" authorId="0">
      <text>
        <r>
          <rPr>
            <b/>
            <sz val="8"/>
            <color indexed="81"/>
            <rFont val="Tahoma"/>
            <family val="2"/>
          </rPr>
          <t>EPA:</t>
        </r>
        <r>
          <rPr>
            <sz val="8"/>
            <color indexed="81"/>
            <rFont val="Tahoma"/>
            <family val="2"/>
          </rPr>
          <t xml:space="preserve">
</t>
        </r>
        <r>
          <rPr>
            <sz val="10"/>
            <color indexed="81"/>
            <rFont val="Arial"/>
            <family val="2"/>
          </rPr>
          <t>The ERT will change the response from "No" to "Yes" if there is an attachment in "Field Notes/QA discussion" or if text was added to "Tester Comments"</t>
        </r>
      </text>
    </comment>
    <comment ref="A28" authorId="0">
      <text>
        <r>
          <rPr>
            <b/>
            <sz val="8"/>
            <color indexed="81"/>
            <rFont val="Tahoma"/>
            <family val="2"/>
          </rPr>
          <t>EPA:</t>
        </r>
        <r>
          <rPr>
            <sz val="8"/>
            <color indexed="81"/>
            <rFont val="Tahoma"/>
            <family val="2"/>
          </rPr>
          <t xml:space="preserve">
</t>
        </r>
        <r>
          <rPr>
            <sz val="10"/>
            <color indexed="81"/>
            <rFont val="Arial"/>
            <family val="2"/>
          </rPr>
          <t>The response will be changed from no to yes when calibration and inspections sheets are attached.</t>
        </r>
      </text>
    </comment>
    <comment ref="A34" authorId="0">
      <text>
        <r>
          <rPr>
            <b/>
            <sz val="8"/>
            <color indexed="81"/>
            <rFont val="Tahoma"/>
            <family val="2"/>
          </rPr>
          <t>EPA:</t>
        </r>
        <r>
          <rPr>
            <sz val="8"/>
            <color indexed="81"/>
            <rFont val="Tahoma"/>
            <family val="2"/>
          </rPr>
          <t xml:space="preserve">
</t>
        </r>
        <r>
          <rPr>
            <sz val="10"/>
            <color indexed="81"/>
            <rFont val="Arial"/>
            <family val="2"/>
          </rPr>
          <t>The response will be changed from no to yes when there is an attachment showing the stack dimensions and distances to disturbances.</t>
        </r>
      </text>
    </comment>
    <comment ref="A35" authorId="0">
      <text>
        <r>
          <rPr>
            <b/>
            <sz val="8"/>
            <color indexed="81"/>
            <rFont val="Tahoma"/>
            <family val="2"/>
          </rPr>
          <t>EPA:</t>
        </r>
        <r>
          <rPr>
            <sz val="8"/>
            <color indexed="81"/>
            <rFont val="Tahoma"/>
            <family val="2"/>
          </rPr>
          <t xml:space="preserve">
</t>
        </r>
        <r>
          <rPr>
            <sz val="10"/>
            <color indexed="81"/>
            <rFont val="Arial"/>
            <family val="2"/>
          </rPr>
          <t>The ERT will change the response from "No" to "Yes" if document is attache to "Cyclonic Flow Documentation"</t>
        </r>
      </text>
    </comment>
    <comment ref="A36" authorId="0">
      <text>
        <r>
          <rPr>
            <b/>
            <sz val="8"/>
            <color indexed="81"/>
            <rFont val="Tahoma"/>
            <family val="2"/>
          </rPr>
          <t>EPA:</t>
        </r>
        <r>
          <rPr>
            <sz val="8"/>
            <color indexed="81"/>
            <rFont val="Tahoma"/>
            <family val="2"/>
          </rPr>
          <t xml:space="preserve">
</t>
        </r>
        <r>
          <rPr>
            <sz val="10"/>
            <color indexed="81"/>
            <rFont val="Arial"/>
            <family val="2"/>
          </rPr>
          <t>The ERT will change the response from "No" to "Yes" if document is attached to "Run Field Data Sheets"</t>
        </r>
      </text>
    </comment>
    <comment ref="A46" authorId="0">
      <text>
        <r>
          <rPr>
            <b/>
            <sz val="8"/>
            <color indexed="81"/>
            <rFont val="Tahoma"/>
            <family val="2"/>
          </rPr>
          <t>EPA:</t>
        </r>
        <r>
          <rPr>
            <sz val="8"/>
            <color indexed="81"/>
            <rFont val="Tahoma"/>
            <family val="2"/>
          </rPr>
          <t xml:space="preserve">
</t>
        </r>
        <r>
          <rPr>
            <sz val="10"/>
            <color indexed="81"/>
            <rFont val="Arial"/>
            <family val="2"/>
          </rPr>
          <t>The ERT will change the response from "No" to "Yes" if there is an attachment of a document indicating certification.</t>
        </r>
      </text>
    </comment>
    <comment ref="A47" authorId="0">
      <text>
        <r>
          <rPr>
            <b/>
            <sz val="8"/>
            <color indexed="81"/>
            <rFont val="Tahoma"/>
            <family val="2"/>
          </rPr>
          <t>EPA:</t>
        </r>
        <r>
          <rPr>
            <sz val="8"/>
            <color indexed="81"/>
            <rFont val="Tahoma"/>
            <family val="2"/>
          </rPr>
          <t xml:space="preserve">
</t>
        </r>
        <r>
          <rPr>
            <sz val="10"/>
            <color indexed="81"/>
            <rFont val="Arial"/>
            <family val="2"/>
          </rPr>
          <t>The ERT will change the response from "No" to "Yes" if there is an attachment for "Lab Data"</t>
        </r>
      </text>
    </comment>
    <comment ref="A60" authorId="0">
      <text>
        <r>
          <rPr>
            <b/>
            <sz val="8"/>
            <color indexed="81"/>
            <rFont val="Tahoma"/>
            <family val="2"/>
          </rPr>
          <t>EPA:</t>
        </r>
        <r>
          <rPr>
            <sz val="8"/>
            <color indexed="81"/>
            <rFont val="Tahoma"/>
            <family val="2"/>
          </rPr>
          <t xml:space="preserve">
</t>
        </r>
        <r>
          <rPr>
            <sz val="10"/>
            <color indexed="81"/>
            <rFont val="Arial"/>
            <family val="2"/>
          </rPr>
          <t>The ERT will change the response from "No" to "Yes" if there is an attachment for Chain-of-Custody</t>
        </r>
      </text>
    </comment>
    <comment ref="A63" authorId="0">
      <text>
        <r>
          <rPr>
            <b/>
            <sz val="8"/>
            <color indexed="81"/>
            <rFont val="Tahoma"/>
            <family val="2"/>
          </rPr>
          <t>EPA:</t>
        </r>
        <r>
          <rPr>
            <sz val="8"/>
            <color indexed="81"/>
            <rFont val="Tahoma"/>
            <family val="2"/>
          </rPr>
          <t xml:space="preserve">
</t>
        </r>
        <r>
          <rPr>
            <sz val="10"/>
            <color indexed="81"/>
            <rFont val="Arial"/>
            <family val="2"/>
          </rPr>
          <t>The ERT will change the response from "No" to "Yes" if text has been added to item #8 or if a file is attached to "Alternate Method Request"</t>
        </r>
      </text>
    </comment>
    <comment ref="A64" authorId="0">
      <text>
        <r>
          <rPr>
            <b/>
            <sz val="8"/>
            <color indexed="81"/>
            <rFont val="Tahoma"/>
            <family val="2"/>
          </rPr>
          <t>EPA:</t>
        </r>
        <r>
          <rPr>
            <sz val="8"/>
            <color indexed="81"/>
            <rFont val="Tahoma"/>
            <family val="2"/>
          </rPr>
          <t xml:space="preserve">
</t>
        </r>
        <r>
          <rPr>
            <sz val="10"/>
            <color indexed="81"/>
            <rFont val="Arial"/>
            <family val="2"/>
          </rPr>
          <t>The ERT will change the response from "No" to "Yes" if test date is before Expiration Date in Run Data Calibrations</t>
        </r>
      </text>
    </comment>
    <comment ref="A66" authorId="0">
      <text>
        <r>
          <rPr>
            <b/>
            <sz val="8"/>
            <color indexed="81"/>
            <rFont val="Tahoma"/>
            <family val="2"/>
          </rPr>
          <t>EPA:</t>
        </r>
        <r>
          <rPr>
            <sz val="8"/>
            <color indexed="81"/>
            <rFont val="Tahoma"/>
            <family val="2"/>
          </rPr>
          <t xml:space="preserve">
</t>
        </r>
        <r>
          <rPr>
            <sz val="10"/>
            <color indexed="81"/>
            <rFont val="Arial"/>
            <family val="2"/>
          </rPr>
          <t>The ERT will change the response from "No" to "Yes" if a document is attached in "Interference / Response Time / Converter Efficiency / Stratification Check"</t>
        </r>
      </text>
    </comment>
    <comment ref="A67" authorId="0">
      <text>
        <r>
          <rPr>
            <b/>
            <sz val="10"/>
            <color indexed="81"/>
            <rFont val="Tahoma"/>
            <family val="2"/>
          </rPr>
          <t xml:space="preserve">EPA:
</t>
        </r>
        <r>
          <rPr>
            <sz val="10"/>
            <color indexed="81"/>
            <rFont val="Tahoma"/>
            <family val="2"/>
          </rPr>
          <t>The ERT will change the response from "No" to "Yes" if a document is attached in "Interference / Response Time / Converter Efficiency / Stratification Check"</t>
        </r>
      </text>
    </comment>
    <comment ref="A68" authorId="0">
      <text>
        <r>
          <rPr>
            <b/>
            <sz val="8"/>
            <color indexed="81"/>
            <rFont val="Tahoma"/>
            <family val="2"/>
          </rPr>
          <t>EPA:</t>
        </r>
        <r>
          <rPr>
            <sz val="8"/>
            <color indexed="81"/>
            <rFont val="Tahoma"/>
            <family val="2"/>
          </rPr>
          <t xml:space="preserve">
</t>
        </r>
        <r>
          <rPr>
            <sz val="10"/>
            <color indexed="81"/>
            <rFont val="Arial"/>
            <family val="2"/>
          </rPr>
          <t>The ERT will change the response from "No" to "Yes" if at least three Direct and both System Calibrations are completed for Run Data Details Calibrations.</t>
        </r>
      </text>
    </comment>
    <comment ref="A69" authorId="0">
      <text>
        <r>
          <rPr>
            <b/>
            <sz val="8"/>
            <color indexed="81"/>
            <rFont val="Tahoma"/>
            <family val="2"/>
          </rPr>
          <t>EPA:</t>
        </r>
        <r>
          <rPr>
            <sz val="8"/>
            <color indexed="81"/>
            <rFont val="Tahoma"/>
            <family val="2"/>
          </rPr>
          <t xml:space="preserve">
</t>
        </r>
        <r>
          <rPr>
            <sz val="10"/>
            <color indexed="81"/>
            <rFont val="Arial"/>
            <family val="2"/>
          </rPr>
          <t>The ERT will change the response from "No" to "Yes" if Post test Calibration Drift are entered in Run Data Details ITM Run Results.</t>
        </r>
      </text>
    </comment>
    <comment ref="A70" authorId="0">
      <text>
        <r>
          <rPr>
            <b/>
            <sz val="8"/>
            <color indexed="81"/>
            <rFont val="Tahoma"/>
            <family val="2"/>
          </rPr>
          <t>EPA:</t>
        </r>
        <r>
          <rPr>
            <sz val="8"/>
            <color indexed="81"/>
            <rFont val="Tahoma"/>
            <family val="2"/>
          </rPr>
          <t xml:space="preserve">
</t>
        </r>
        <r>
          <rPr>
            <sz val="10"/>
            <color indexed="81"/>
            <rFont val="Arial"/>
            <family val="2"/>
          </rPr>
          <t>The ERT will change the response from "No" to "Yes" if both the Pre and Post test System Bias checks are completed in Run Data Details ITM Results.</t>
        </r>
      </text>
    </comment>
    <comment ref="A71" authorId="0">
      <text>
        <r>
          <rPr>
            <b/>
            <sz val="8"/>
            <color indexed="81"/>
            <rFont val="Tahoma"/>
            <family val="2"/>
          </rPr>
          <t>EPA:</t>
        </r>
        <r>
          <rPr>
            <sz val="8"/>
            <color indexed="81"/>
            <rFont val="Tahoma"/>
            <family val="2"/>
          </rPr>
          <t xml:space="preserve">
</t>
        </r>
        <r>
          <rPr>
            <sz val="10"/>
            <color indexed="81"/>
            <rFont val="Arial"/>
            <family val="2"/>
          </rPr>
          <t>The response should be changed to Yes with the attachment of the converter efficiency evaluation.</t>
        </r>
      </text>
    </comment>
    <comment ref="A72" authorId="0">
      <text>
        <r>
          <rPr>
            <b/>
            <sz val="8"/>
            <color indexed="81"/>
            <rFont val="Tahoma"/>
            <family val="2"/>
          </rPr>
          <t>EPA:</t>
        </r>
        <r>
          <rPr>
            <sz val="8"/>
            <color indexed="81"/>
            <rFont val="Tahoma"/>
            <family val="2"/>
          </rPr>
          <t xml:space="preserve">
</t>
        </r>
        <r>
          <rPr>
            <sz val="10"/>
            <color indexed="81"/>
            <rFont val="Arial"/>
            <family val="2"/>
          </rPr>
          <t>The response should be changed to "YES" with the addition of the evaluation of the stack gases demonstrating the absence of stratification and the placement of the sample point at the point of average concentration.</t>
        </r>
      </text>
    </comment>
    <comment ref="A73" authorId="0">
      <text>
        <r>
          <rPr>
            <b/>
            <sz val="8"/>
            <color indexed="81"/>
            <rFont val="Tahoma"/>
            <family val="2"/>
          </rPr>
          <t>EPA:</t>
        </r>
        <r>
          <rPr>
            <sz val="8"/>
            <color indexed="81"/>
            <rFont val="Tahoma"/>
            <family val="2"/>
          </rPr>
          <t xml:space="preserve">
</t>
        </r>
        <r>
          <rPr>
            <sz val="10"/>
            <color indexed="81"/>
            <rFont val="Arial"/>
            <family val="2"/>
          </rPr>
          <t>The response should be changed to "YES" when the raw instrument data are attached.</t>
        </r>
      </text>
    </comment>
  </commentList>
</comments>
</file>

<file path=xl/sharedStrings.xml><?xml version="1.0" encoding="utf-8"?>
<sst xmlns="http://schemas.openxmlformats.org/spreadsheetml/2006/main" count="482" uniqueCount="318">
  <si>
    <t>Ram-fed, controlled air medical waste incinerator with no add-on pollution control equipment. Make: Environmental Controll Products (now Joy Energy Systems).</t>
  </si>
  <si>
    <t>lb/hr design throughput rate</t>
  </si>
  <si>
    <t>lbs</t>
  </si>
  <si>
    <t>ton</t>
  </si>
  <si>
    <t>waste</t>
  </si>
  <si>
    <t>incinerated</t>
  </si>
  <si>
    <t xml:space="preserve">Medical Waste Incineration Emission Test Report, Cape Fear Memorial Hospital, Wilmington, North Carolina.  Prepared for the U.S. Environmental Protection Agency, Office of Air Quality Planning and Standards.  December 1991.  EMB Report 90-MWI-4. </t>
  </si>
  <si>
    <t>50200505, 50100505</t>
  </si>
  <si>
    <t>If more than one relevant process parameter is present, follow format described for process parameter 1.</t>
  </si>
  <si>
    <t>000</t>
  </si>
  <si>
    <t>Miscellaneous notes to further describe any information that is relevant, but does not fit in one of the other descriptive categories.  Leave blank if not needed.</t>
  </si>
  <si>
    <t>Test method that was followed by tester.  If the method use was EPA method 25, please use the following format:  "EPA 25"  Most if not all test data will be EPA method X, where "X" is numeric or alphanumeric.</t>
  </si>
  <si>
    <t>Required</t>
  </si>
  <si>
    <t>Text description of the entire control system.  If available, this should provide detailed design, operating and monitoring information on each of the control devices identified in the five control code fields.</t>
  </si>
  <si>
    <t>This is a detailed description of the performance of the source test.  It will include information on the test location, the test method employed, the pollutants quantified, modifications employed to compete the test.</t>
  </si>
  <si>
    <t>Optional</t>
  </si>
  <si>
    <t>INDEX</t>
  </si>
  <si>
    <t>SCC</t>
  </si>
  <si>
    <t>APPL_SCCS</t>
  </si>
  <si>
    <t>POLL_NAME</t>
  </si>
  <si>
    <t>NEI_POLLUTANT_CODE</t>
  </si>
  <si>
    <t>CAS_NUMBER</t>
  </si>
  <si>
    <t>TEST_METHOD</t>
  </si>
  <si>
    <t>PROCESS_DESCRIPTION</t>
  </si>
  <si>
    <t>PROCESS_PARAMETER1</t>
  </si>
  <si>
    <t>PROCESS_PARAMETER1_DESCRIPTION</t>
  </si>
  <si>
    <t>PROCESS_PARAMETER2</t>
  </si>
  <si>
    <t>PROCESS_PARAMETER2_DESCRIPTION</t>
  </si>
  <si>
    <t>PROCESS_PARAMETER3</t>
  </si>
  <si>
    <t>PROCESS_PARAMETER3_DESCRIPTION</t>
  </si>
  <si>
    <t>PROCESS_PARAMETER4</t>
  </si>
  <si>
    <t>PROCESS_PARAMETER4_DESCRIPTION</t>
  </si>
  <si>
    <t>PROCESS_PARAMETER5</t>
  </si>
  <si>
    <t>PROCESS_PARAMETER5_DESCRIPTION</t>
  </si>
  <si>
    <t>CONTROL_DEVICE_DESCRIPTION</t>
  </si>
  <si>
    <t>CONTROL_CODE1</t>
  </si>
  <si>
    <t>CONTROL_CODE1_DESCRIPTION</t>
  </si>
  <si>
    <t>CONTROL_CODE2</t>
  </si>
  <si>
    <t>CONTROL_CODE2_DESCRIPTION</t>
  </si>
  <si>
    <t>CONTROL_CODE3</t>
  </si>
  <si>
    <t>CONTROL_CODE3_DESCRIPTION</t>
  </si>
  <si>
    <t>CONTROL_CODE4</t>
  </si>
  <si>
    <t>CONTROL_CODE4_DESCRIPTION</t>
  </si>
  <si>
    <t>CONTROL_CODE5</t>
  </si>
  <si>
    <t>CONTROL_CODE5_DESCRIPTION</t>
  </si>
  <si>
    <t>UNIT</t>
  </si>
  <si>
    <t>MEASURE</t>
  </si>
  <si>
    <t>MATERIAL</t>
  </si>
  <si>
    <t>ACTION</t>
  </si>
  <si>
    <t>TEST_REPORT_RATING</t>
  </si>
  <si>
    <t>NOTES</t>
  </si>
  <si>
    <t>REF_ID</t>
  </si>
  <si>
    <t>REFERENCE_TEXT</t>
  </si>
  <si>
    <t xml:space="preserve">Users are encouraged to use the ERT with the “Custom” method and target analyte feature when applicable. Please see the user’s manual for directions on using the “Custom” method feature and guidance on when its use may not be advisable. </t>
  </si>
  <si>
    <t>Response</t>
  </si>
  <si>
    <t>Yes</t>
  </si>
  <si>
    <t>No</t>
  </si>
  <si>
    <t>N/A</t>
  </si>
  <si>
    <t>Points</t>
  </si>
  <si>
    <t>Justification</t>
  </si>
  <si>
    <t>General</t>
  </si>
  <si>
    <t>Is a description and drawing of test location provided?</t>
  </si>
  <si>
    <t>Were all test method deviations acceptable?</t>
  </si>
  <si>
    <t>Were the operating parameters for the tested process unit and associated controls described and reported?</t>
  </si>
  <si>
    <t>Is there documentation that the required process monitors have been calibrated and that the calibration is acceptable?</t>
  </si>
  <si>
    <t>Was the process capacity documented?</t>
  </si>
  <si>
    <t>Was the process operating within an appropriate range for the test program objectives?</t>
  </si>
  <si>
    <t>Manual Test Methods</t>
  </si>
  <si>
    <t>Have the following been included in the report:</t>
  </si>
  <si>
    <t>Was the DGM pre-test calibration within the criteria specified by the test method?</t>
  </si>
  <si>
    <t>Was the DGM post-test calibration within the criteria specified by the test method?</t>
  </si>
  <si>
    <t>Were thermocouple calibrations within method criteria?</t>
  </si>
  <si>
    <t>Were nozzle inspections acceptable?</t>
  </si>
  <si>
    <t>Were flow meter calibrations acceptable?</t>
  </si>
  <si>
    <t>Were the appropriate number and location of sampling points used?</t>
  </si>
  <si>
    <t>Was all data required by the method recorded?</t>
  </si>
  <si>
    <t>Was the required minimum sample volume collected?</t>
  </si>
  <si>
    <t>Did probe, filter, and impinger exit temperatures meet method criteria (as applicable)?</t>
  </si>
  <si>
    <t>Did isokinetic sampling rates meet method criteria?</t>
  </si>
  <si>
    <t>Was the sampling time at each point greater than 2 minutes and the same for each point?</t>
  </si>
  <si>
    <t>Was the recovery process consistent with the method?</t>
  </si>
  <si>
    <t>Were all required blanks collected in the field?</t>
  </si>
  <si>
    <t>Where performed, were blank corrections handled per method requirements?</t>
  </si>
  <si>
    <t>Were sample volumes clearly marked on the jar or measured and recorded?</t>
  </si>
  <si>
    <t>Was the laboratory certified/accredited to perform these analyses?</t>
  </si>
  <si>
    <t>Did the laboratory note the sample volume upon receipt?</t>
  </si>
  <si>
    <t>If sample loss occurred, was the compensation method used documented and approved for the method?</t>
  </si>
  <si>
    <t>Were sample hold times within method requirements?</t>
  </si>
  <si>
    <t>Does the laboratory report document the analytical procedures and techniques?</t>
  </si>
  <si>
    <t>Were all laboratory QA requirements documented?</t>
  </si>
  <si>
    <t>Were analytical standards required by the method documented?</t>
  </si>
  <si>
    <t>Were required laboratory duplicates within acceptable limits?</t>
  </si>
  <si>
    <t xml:space="preserve">Were required spike recoveries within method requirements?  </t>
  </si>
  <si>
    <t>If problems occurred during analysis, is there sufficient documentation to conclude that the problems did not adversely affect the sample results?</t>
  </si>
  <si>
    <t>Was the analytical detection limit specified in the test report?</t>
  </si>
  <si>
    <t>Is the reported detection limit adequate for the purposes of the test program?</t>
  </si>
  <si>
    <t>Instrumental Test Methods</t>
  </si>
  <si>
    <t>Did calibration standards meet method criteria?</t>
  </si>
  <si>
    <t>Did interference checks meet method requirements?</t>
  </si>
  <si>
    <t>Did calibration error tests meet method requirements?</t>
  </si>
  <si>
    <t>Did system bias checks meet method requirements?</t>
  </si>
  <si>
    <t>Was the NOX converter test acceptable?</t>
  </si>
  <si>
    <t>Was a stratification assessment performed?</t>
  </si>
  <si>
    <t>Was the duration of each sample run within method criteria?</t>
  </si>
  <si>
    <t>Was an appropriate traverse performed during sample collection, or was the probe placed at an appropriate center point (if allowed by the method)?</t>
  </si>
  <si>
    <t xml:space="preserve"> </t>
  </si>
  <si>
    <t>Theoret</t>
  </si>
  <si>
    <t>Max</t>
  </si>
  <si>
    <t>Actual</t>
  </si>
  <si>
    <t>Manual Test</t>
  </si>
  <si>
    <t>Instrumental Test</t>
  </si>
  <si>
    <t>Total</t>
  </si>
  <si>
    <t>Supporting Documentation Provided</t>
  </si>
  <si>
    <t>Regulatory Agency Review</t>
  </si>
  <si>
    <t>Have field notes addressing issues that may influence data quality been provided?</t>
  </si>
  <si>
    <t>Were all sampling issues handled such that data quality was not adversely affected?</t>
  </si>
  <si>
    <t>Did the cyclonic flow evaluation show the presence of an acceptable average gas flow angle?</t>
  </si>
  <si>
    <t>Were method-specified analytical blanks analyzed?</t>
  </si>
  <si>
    <t>Was a complete description of the sampling system provided?</t>
  </si>
  <si>
    <t>Were calibration standards used prior to the end of the expiration date?</t>
  </si>
  <si>
    <t>Were sample lines heated sufficiently to prevent potential adverse data quality issues?</t>
  </si>
  <si>
    <r>
      <t>Yes</t>
    </r>
    <r>
      <rPr>
        <sz val="11"/>
        <color theme="1"/>
        <rFont val="Arial"/>
        <family val="2"/>
      </rPr>
      <t>¹</t>
    </r>
  </si>
  <si>
    <r>
      <t>Yes</t>
    </r>
    <r>
      <rPr>
        <sz val="11"/>
        <color theme="1"/>
        <rFont val="Calibri"/>
        <family val="2"/>
      </rPr>
      <t>²</t>
    </r>
  </si>
  <si>
    <t>Points Awarded for Supporting Documentation Presence</t>
  </si>
  <si>
    <t>Max Pot</t>
  </si>
  <si>
    <t>Awarded</t>
  </si>
  <si>
    <t>General Points Awarded</t>
  </si>
  <si>
    <t>General Points Total</t>
  </si>
  <si>
    <t>Manual Test Questions Points Awarded</t>
  </si>
  <si>
    <t>Manual Test Questions Total</t>
  </si>
  <si>
    <t>Instumental Test Questions Points Awarded</t>
  </si>
  <si>
    <t>Theoret Max %</t>
  </si>
  <si>
    <t>Max Pt</t>
  </si>
  <si>
    <t>Actual Points</t>
  </si>
  <si>
    <t>FLAG</t>
  </si>
  <si>
    <t>Required for BDL test results</t>
  </si>
  <si>
    <t>FLAG_DETAIL</t>
  </si>
  <si>
    <t>This column may be used to provide additional explanation of the Flag indicator entered in the column "FLAG".</t>
  </si>
  <si>
    <t>Explanation of field</t>
  </si>
  <si>
    <t>Process description.  Cut and paste if available.  This field was previously titled "process_description1" While the SCC may provide a general indication of the process, this field is used to provide detail that would distinguish this source from others with the same SCC.</t>
  </si>
  <si>
    <t>The numerical value of the parameter described in process_parameter1_description. Include ONLY numerical values. The units of the number entered MUST be in the column PROCESS_PARAMETER1_DESCRIPTION.</t>
  </si>
  <si>
    <t>Use available information from the test report document to define any process parameter (usually throughput - fuel or otherwise, ash content, sulfur content) that may have a direct bearing on the emission rate.  This information is meant to describe the specific conditions that were present during the test.</t>
  </si>
  <si>
    <t>Enter the following required information 1) the name of the facility and process tested, 2) the location of the facility tested (city and state) 3) the name of the company responsible for the emissions test, 4) the dates of the emissions test, 5) the name of the person supplying the test report and 6) the date of the test report.</t>
  </si>
  <si>
    <t>Is there an assessment of the validity, representativeness, achievement of DQO's and usability of the data?</t>
  </si>
  <si>
    <t>EPA Method 23</t>
  </si>
  <si>
    <t>See the ERT website for the most up-to-date list of ERT-compatible methods.</t>
  </si>
  <si>
    <t xml:space="preserve">The ERT also includes the flexibility for source testers to add “Custom” test methods and “Custom” target analytes within the “Location/Methods” tab. These "Custom" methods use the basic information in typical isokinetic test methods and typical instrumental test methods. </t>
  </si>
  <si>
    <t>If the only rows visible are the instruction rows and you can not see the data entry rows, you should do one of the following:
     a) hide one or more of the instruction rows by placing your cursor in the row identification column, right clicking and selecting "Hide",
     b) reduce the height of one or more rows by placing your cursor in the row identification column, right clicking and selecting "Row Height...", then enter a value lower than the one displayed, or,
    c) reduce the size of the spreadsheet by selecting "View" then "Zoom" then choose a "Magnification" level lower than the one identified.</t>
  </si>
  <si>
    <t>Name of Facility where the test was performed</t>
  </si>
  <si>
    <t>Name of Company performing stationary source test</t>
  </si>
  <si>
    <t>SCC of tested unit or units</t>
  </si>
  <si>
    <t>Cape_Fear_Memorial_Hospital_Wilmington_12-7-1991.pdf</t>
  </si>
  <si>
    <t xml:space="preserve">Additional revisions were made as follows:
• Corrections were made to the directions in Column A.
• Example entries were provided for users in row 2 for select columns.
• An expanded explanation of the contents of the required field "PROCESS_DESCRIPTION" was provided.
• The directions to include the units in the optional fields “PROCESS_PARAMETER1” were removed and directions to include the units in the fields “PROCESS_PARAMETER1_DESCRIPTION” were added.
• Limited the number of significant figure to provide to four and identified Agency policy limiting significant digits to three. Added information that significant digits will be rounded to two.
• Added the field "TEST_REPORT_RATING" with the example "0 to 100" and provided an explanation of the criteria used to determine the rating. Indicated that rating is calculated based upon the completion of the tab labeled "Test Report Rating Assessment Tool" Provided instruction to NOT enter value in column. Provided instruction to copy contents of row 25 to higher numbered rows if used.
• Revised the example entry and explanation of the file name for the source test report and removed the comment.
• Revised the explanation of the contents of the field "EVALUATION" and directed user to completer the "Source Test Quality Rating Tool" tab and to supplement the Justification field text. Directed the user to copy the contents of line number 25 to additional rows used for test information.
</t>
  </si>
  <si>
    <t>As described in ASTM D7036-12 Standard Practice for Competence of Air Emission Testing Bodies, does the testing firm meet the criteria as an AETB or is the person in charge of the field team a QI for the type of testing conducted? A certificate from an independent organization (e.g., Stack Testing Accreditation Council (STAC), California Air Resources Board (CARB), National Environmental Laboratory Accreditation Program (NELAP)) or self declaration provides documentation of competence as an AETB.</t>
  </si>
  <si>
    <t>As described in ASTM D7036-12 Standard Practice for Competence of Air Emission Testing Bodies, does the testing firm meet the criteria as an AETB or is the person in charge of the field team a QI for the type of testing conducted? A certificate from an independent organization (e.g., STAC, CARB, NELAP) or self declaration provides documentation of competence as an AETB.</t>
  </si>
  <si>
    <t>Has a description of deviations from published test methods been provided, or is there a statement that deviations were not required to obtain data representative of typical facility operation?</t>
  </si>
  <si>
    <t>Is a full description of the process and the unit being tested (including installed controls) provided?</t>
  </si>
  <si>
    <t>Has a detailed discussion of source operating conditions, air pollution control device operations and the representativeness of measurements made during the test been provided?</t>
  </si>
  <si>
    <t>Did the report discuss the representativeness of the facility operations, control device operation, and the measurements of the target pollutants, and were any changes from published test methods or process and control device monitoring protocols identified?</t>
  </si>
  <si>
    <t>Dry gas meter (DGM) calibrations, pitot tube and nozzle inspections?</t>
  </si>
  <si>
    <t>Was the pitot tube inspection acceptable?</t>
  </si>
  <si>
    <t>Was the Method 1 sample point evaluation included in the report?</t>
  </si>
  <si>
    <t>Were the cyclonic flow checks included in the report?</t>
  </si>
  <si>
    <t>Were the raw sampling data and test sheets included in the report?</t>
  </si>
  <si>
    <t>Did the report include a description and flow diagram of the recovery procedures?</t>
  </si>
  <si>
    <t>Did the report include a complete laboratory report and flow diagram of sample analysis?</t>
  </si>
  <si>
    <t>Were the chain-of-custody forms included in the report?</t>
  </si>
  <si>
    <t>Do the chain-of-custody forms indicate acceptable management of collected samples between collection and analysis?</t>
  </si>
  <si>
    <t>Did the report include a complete description of the instrumental method sampling system?</t>
  </si>
  <si>
    <t>Did the report include calibration gas certifications?</t>
  </si>
  <si>
    <t>Did report include interference tests?</t>
  </si>
  <si>
    <t>Were the response time tests included in the report?</t>
  </si>
  <si>
    <t>Were the calibration error tests included in the report?</t>
  </si>
  <si>
    <t>Did the report include drift tests?</t>
  </si>
  <si>
    <t>Did the report include system bias tests?</t>
  </si>
  <si>
    <t>Were the converter efficiency tests included in the report?</t>
  </si>
  <si>
    <t>Did the report include stratification checks?</t>
  </si>
  <si>
    <t>Did the report include the raw data for the instrumental method?</t>
  </si>
  <si>
    <t>Was a representative of the regulatory agency on site during the test?</t>
  </si>
  <si>
    <t>Is there documentation that the source or the test company sought and obtained approval for deviations from the published test method prior to conducting the test or that the tester's assertion that deviations were not required to obtain data representative of operations that are typical for the facility?</t>
  </si>
  <si>
    <t>Were process data concurrent with testing?</t>
  </si>
  <si>
    <t>Were data included in the report for all parameters for which limits will be set?</t>
  </si>
  <si>
    <t>Were all data required by the method recorded?</t>
  </si>
  <si>
    <t>Were required leak checks performed and did the checks meet method requirements?</t>
  </si>
  <si>
    <t>Were the physical characteristics of the samples (e.g., color, volume, integrity, pH, temperature) recorded and consistent with the method?</t>
  </si>
  <si>
    <t>Was a response time test performed?</t>
  </si>
  <si>
    <t>Were drift tests performed after each run and did they meet method requirements?</t>
  </si>
  <si>
    <t>Were sample times at each point uniform and did they meet the method requirements?</t>
  </si>
  <si>
    <t>Instrumental Test Questions Total</t>
  </si>
  <si>
    <t>Who can use this spreadsheet?</t>
  </si>
  <si>
    <t>Update History</t>
  </si>
  <si>
    <t>Optional/Required</t>
  </si>
  <si>
    <t xml:space="preserve">As a Regulatory Agency Reviewer, how do I complete the spreadsheet? </t>
  </si>
  <si>
    <t xml:space="preserve">As a Regulatory Agency Reviewer, when should I provide responses to the questions in the "Supporting Documentation Provided" column? </t>
  </si>
  <si>
    <t>Where do I send my completed Template and/or Test Ratings?</t>
  </si>
  <si>
    <t xml:space="preserve">US EPA </t>
  </si>
  <si>
    <t xml:space="preserve">Mail Code D243-05 </t>
  </si>
  <si>
    <t xml:space="preserve">RTP, NC 27711 </t>
  </si>
  <si>
    <t>Name of assessor and name of employer.</t>
  </si>
  <si>
    <t>Name of regulatory assessor and regulatory agency name.</t>
  </si>
  <si>
    <r>
      <rPr>
        <b/>
        <u/>
        <sz val="11"/>
        <rFont val="Arial"/>
        <family val="2"/>
      </rPr>
      <t>Template Update July 2013:</t>
    </r>
    <r>
      <rPr>
        <sz val="10"/>
        <rFont val="Arial"/>
        <family val="2"/>
      </rPr>
      <t xml:space="preserve">  The Source Test Quality Rating Tool tab was added to this spreadsheet. The Source Test Quality Rating Tool tab implements the method for calculating the numerical ratings which are presented in the Final Draft Emission Factor Development Procedures Document. The descriptions of the information required in the Columns for "TEST_REPORT_RATING" and "EVALUATION" were revised to be consistent with the revised test report rating criteria. In addition, linkages were established to the "Source Test Quality Rating Tool" tab such that information does not need to be copied between tabs.</t>
    </r>
  </si>
  <si>
    <t>FACILITY_NAME</t>
  </si>
  <si>
    <t>CITY</t>
  </si>
  <si>
    <t>COUNTY</t>
  </si>
  <si>
    <t>STATE</t>
  </si>
  <si>
    <t>ACB Manufacturing</t>
  </si>
  <si>
    <t>Raleigh</t>
  </si>
  <si>
    <t>NC</t>
  </si>
  <si>
    <t>Name of facilty</t>
  </si>
  <si>
    <t>City where Facility  is located</t>
  </si>
  <si>
    <t>County where Facility is located</t>
  </si>
  <si>
    <t>State where faciltiy is located</t>
  </si>
  <si>
    <t>The date the test was conducted.</t>
  </si>
  <si>
    <t>DATE_SOURCE_TESTED</t>
  </si>
  <si>
    <t xml:space="preserve">• For questions, contact Chief_Info@epa.gov. </t>
  </si>
  <si>
    <t>• For questions contact Chief_Info@epa.gov</t>
  </si>
  <si>
    <t>ZIP_CODE</t>
  </si>
  <si>
    <t>FRS_ID</t>
  </si>
  <si>
    <t>STATE_ID</t>
  </si>
  <si>
    <t>AFS_ID</t>
  </si>
  <si>
    <t>TEST_RUN</t>
  </si>
  <si>
    <t>PROCESS_RUN</t>
  </si>
  <si>
    <t>METHOD_NOTES</t>
  </si>
  <si>
    <t>SAMPLING_LOCATION</t>
  </si>
  <si>
    <t>CONTROL_STATUS</t>
  </si>
  <si>
    <t>TEST_DATA_VALUE</t>
  </si>
  <si>
    <t>UNIT_ID</t>
  </si>
  <si>
    <t>MEASURE_ID</t>
  </si>
  <si>
    <t>MATERIAL_ID</t>
  </si>
  <si>
    <t>ACTION_ID</t>
  </si>
  <si>
    <t>SOURCE_TEST_DESCRIPTION</t>
  </si>
  <si>
    <t>REGULATORY_PART</t>
  </si>
  <si>
    <t>REGULATORY_SUBPART</t>
  </si>
  <si>
    <t>ZIP code where facility is located</t>
  </si>
  <si>
    <t>EPA Facility Registry Service identification.</t>
  </si>
  <si>
    <t>State facility permit ID.</t>
  </si>
  <si>
    <t>Notes regarding application of the test method (e.g., special circumstances, difficulties).</t>
  </si>
  <si>
    <t>Name or identification of sampling location.</t>
  </si>
  <si>
    <t>Control status of sampling location.  Enter "0" if the emissions reported in the "TEST_DATA_VALUE" column are uncontrolled, or "1" if the emissions are controlled.</t>
  </si>
  <si>
    <t>Regulatory part if the emissions test in conducted to demonstrate compliance with a standard.</t>
  </si>
  <si>
    <t>Regulatory subpart if the emissions test in conducted to demonstrate compliance with a standard</t>
  </si>
  <si>
    <t>Incinerator #1 stack outlet</t>
  </si>
  <si>
    <t>Required (if applicable)</t>
  </si>
  <si>
    <r>
      <t>Required</t>
    </r>
    <r>
      <rPr>
        <sz val="9"/>
        <rFont val="Arial"/>
        <family val="2"/>
      </rPr>
      <t xml:space="preserve"> (Use the Test Report Rating Tool tab)</t>
    </r>
  </si>
  <si>
    <t>Test run identification (e.g., 1).</t>
  </si>
  <si>
    <t>Process run identification (e.g., 1).</t>
  </si>
  <si>
    <t>Subpart Ec</t>
  </si>
  <si>
    <t>Part 60</t>
  </si>
  <si>
    <t xml:space="preserve">·        Submitters of source tests conducted prior to January 1, 2012 that did not use ERT to compile the data should use this spreadsheet to submit the test data to EPA electronically. </t>
  </si>
  <si>
    <t xml:space="preserve">·        Submitters of source tests conducted on or after January 1, 2012, should use this spreadsheet only if the test method used is not one of the specifically listed EPA test methods listed on the ERT web page or or is not available from the drop down menu of the ERT. </t>
  </si>
  <si>
    <t xml:space="preserve">·        Submitters of a State/local agency test method which is essentially the same as one of the EPA test methods supported by the ERT should not use this spreadsheet. </t>
  </si>
  <si>
    <t xml:space="preserve">If the Webfire template spreadsheet is used in lieu of the ERT to document your test report, many features that are incorporated into the ERT and WebFIRE will be limited; therefore, the full capabilities of the system will also be limited.  </t>
  </si>
  <si>
    <t xml:space="preserve">You are to provide 2 items to EPA:  (1) A completed WebFIRE spreadsheet template file, and (2) An electronic copy (PDF) of the source test report and its supporting information.  As the source test report and supporting information must be incorporated into the WebFIRE spreadsheet fields, we recommend creating a PDF copy of the test report using the “Recognize Text Using OCR” command in the “Searchable Image (Exact)” setting.  Using this command when creating the PDF will allow you to cut text from the test report for pasting into the appropriate cell of the template and then to edit any identified errors in the conversion of the text. </t>
  </si>
  <si>
    <t>Send the files to EPA on CD or DVD to the Measurement Policy Group, at the following address:</t>
  </si>
  <si>
    <t xml:space="preserve">Leader, Measurement Policy Group, OAQPS </t>
  </si>
  <si>
    <t>• For questions, contact Chief_Info@epa.gov.</t>
  </si>
  <si>
    <r>
      <rPr>
        <b/>
        <u/>
        <sz val="11"/>
        <rFont val="Arial"/>
        <family val="2"/>
      </rPr>
      <t>Template Update August 2012:</t>
    </r>
    <r>
      <rPr>
        <sz val="10"/>
        <rFont val="Arial"/>
        <family val="2"/>
      </rPr>
      <t xml:space="preserve">  Two column headings, UNCERTAINTY_LOWER and UNCERTAINTY_UPPER, were changed to FLAG and FLAG_DETAIL to accommodate identifying data which is below the detection limit.</t>
    </r>
  </si>
  <si>
    <t>General Instructions for WebFIRE Template</t>
  </si>
  <si>
    <t>Row 1 is a header row and is used to define the data imported into WebFIRE. DO NOT EDIT this row!</t>
  </si>
  <si>
    <t>What information is required and what information is optional in the Webfire Template tab?</t>
  </si>
  <si>
    <t>Other Instructions</t>
  </si>
  <si>
    <t>As the source test report and supporting information must be incorporated into the WebFIRE spreadsheet fields, we recommend creating a PDF copy of the test report using the “Recognize Text Using OCR” command in the “Searchable Image (Exact)” setting.  Using this command when creating the PDF will allow you to cut text from the test report for pasting into the appropriate cell of the template and then to edit any identified errors in the conversion of the text.</t>
  </si>
  <si>
    <t xml:space="preserve">Send the files to EPA on CD or DVD to the Measurement Policy Group, at the following address: </t>
  </si>
  <si>
    <t>As a submitter, you are an employee of either the tested company or the company performing the emissions test. Therefore, you should answer "Yes" or "No" in the "Response" column to the right of the questions under the "Supporting Documentation Provided" column. Respond "Yes" only when your test report includes documentation that justifies each affirmative response.</t>
  </si>
  <si>
    <t>Only Regulatory Agency Reviewers (e.g., federal, state, local, or tribal agency reviewers).</t>
  </si>
  <si>
    <t>When a response is not already provided to the questions, you should provide responses. To respond, you should use the drop down menu in those cells to the right of the completeness questions. Respond "Yes" only when the test report includes documentation that justifies each affirmative response.</t>
  </si>
  <si>
    <t>At the top of the Test Quality Rating Tool, fill in the summary information (i.e., name of facility tested, name of test company, SCC of the tested unit, name of the assessor (including company), and the name of the regulatory agency assessor and agency).</t>
  </si>
  <si>
    <t>You, the submitter, whether a representative of the testing company or of the facility tested, should answer the "Supporting Documentation Provided" questions. A Regulatory Agency Reviewer should also check that the answers to these questions are accurate prior to responding to the "Regulatory Agency Review Questions."</t>
  </si>
  <si>
    <t>What is the Test Report Quality Indicator Value Rating?</t>
  </si>
  <si>
    <t>Test Report Quality Indicator Value Rating</t>
  </si>
  <si>
    <t>The "Test Report Quality Indicator Value Rating" is a general indication of the level of documentation available in the test report and the level of conformance with the test method requirements. The rating is based upon the system presented in the "Procedures for the Development of Emissions Factors from Stationary Sources" at https://www3.epa.gov/ttn/chief/efpac/procedures/index.html. You will note that as affirmative responses to questions in either or both of the Manual Methods and Instrumental Methods areas are provided, the value in the cell to the right of "Test Report Quality Indicator Value Rating" is updated. This value is also copied to the "TEST_REPORT_RATING" cells of the template tab. The rating value is NOT an indication of compliance or non-compliance with any applicable emissions requirement, and the rating value is NOT an indication of the precision or accuracy of the resulting emissions data.</t>
  </si>
  <si>
    <t xml:space="preserve">You are to provide 2 items to EPA:  (1) A completed WebFIRE spreadsheet template file, and (2) An electronic copy (PDF) of the source test report and its supporting information. As the source test report and supporting information must be incorporated into the WebFIRE spreadsheet fields, we recommend creating a PDF copy of the test report using the “Recognize Text Using OCR” command in the “Searchable Image (Exact)” setting.  Using this command when creating the PDF will allow you to cut text from the test report for pasting into the appropriate cell of the template and then to edit any identified errors in the conversion of the text
</t>
  </si>
  <si>
    <t>Who answers the "Supporting Documentation Provided" questions?</t>
  </si>
  <si>
    <t>Who answers the "Regulatory Agency Review" questions?</t>
  </si>
  <si>
    <t>How do I prepare the Template and/or Test Ratings for delivery?</t>
  </si>
  <si>
    <r>
      <t>Source Classification Code:  Standard 8-digit code for point sources.  Area and mobile codes are 10 digits. The SCC desribes the unique emission process</t>
    </r>
    <r>
      <rPr>
        <sz val="9"/>
        <rFont val="Arial"/>
        <family val="2"/>
      </rPr>
      <t xml:space="preserve"> tested.</t>
    </r>
  </si>
  <si>
    <t xml:space="preserve">Express emissions data in scientific notation.  Do not express the concentration with any more significant figures than four since Agency policy limits most source tests to three significant figures. When all runs are reported as below detection level, the value reported in this column should be the lowest emissions rate value for any run and the text "BDL" entered in the column labeled "FLAG". </t>
  </si>
  <si>
    <r>
      <t>These four fields</t>
    </r>
    <r>
      <rPr>
        <strike/>
        <sz val="9"/>
        <rFont val="Arial"/>
        <family val="2"/>
      </rPr>
      <t xml:space="preserve"> </t>
    </r>
    <r>
      <rPr>
        <sz val="9"/>
        <rFont val="Arial"/>
        <family val="2"/>
      </rPr>
      <t>define the units of the emission factor.  Using the example below, the emission factor is read as "6.66E-08 lbs per ton waste incinerated."</t>
    </r>
  </si>
  <si>
    <t>For submissions, this is the filename of the Adobe Acrobat file of the source test report containing the information in this record.  The file must accompany this spreadsheet file. This file will be renamed to a WebFIRE specific format which will be used to "hot-link" to the appropriate AP42 reference. We recommended you develop a file name as follows: Use the Facility Name (with "_" replacing spaces) followed by "_" and the test report date (using the format xx-xx-20xx) to name the file. This file will be renamed to a WebFIRE specific format which will be used to "hot-link" to the appropriate AP42 reference.</t>
  </si>
  <si>
    <t>Wake</t>
  </si>
  <si>
    <t>Uncontrolled</t>
  </si>
  <si>
    <t>Applicable SCCs. If more than one SCC is associated with the emissions data, enter the SCCs here. In order to associate the records in the spreadsheet as duplicates of each other, list all relevant SCCs in this field. The format for this field is comma-delimited.  SCCs are to be separated by a comma and one space.</t>
  </si>
  <si>
    <t>This column may contain any information that the stakeholder wishes to place in the cell.  It is only intended to help manage large exports such as a single test covering multiple pollutants. No information in this column will be imported into WebFIRE.</t>
  </si>
  <si>
    <r>
      <t>This text field combines the list of items identified in the "Supporting Documentation Provided" of the Test Quality Rating Tool and those comments provided in the "Justification" fields for the "Regulatory Agency Review" screen thereby documenting the individual evaluator's test report assessment and the quality rating of the source test per the Emissions Factor Procedures Document.</t>
    </r>
    <r>
      <rPr>
        <b/>
        <sz val="9"/>
        <rFont val="Arial"/>
        <family val="2"/>
      </rPr>
      <t xml:space="preserve"> DO NOT ENTER TEXT IN THIS COLUMN!</t>
    </r>
    <r>
      <rPr>
        <sz val="9"/>
        <rFont val="Arial"/>
        <family val="2"/>
      </rPr>
      <t xml:space="preserve"> If you use more than 20 lines to input test data, copy the equation in cell to the remaining lines that you use.</t>
    </r>
  </si>
  <si>
    <t>This is an example entry. Enter your information in rows 7, 8, and 9 …</t>
  </si>
  <si>
    <r>
      <t>Numeric quality rating (0 to 100)</t>
    </r>
    <r>
      <rPr>
        <sz val="9"/>
        <color rgb="FF00B050"/>
        <rFont val="Arial"/>
        <family val="2"/>
      </rPr>
      <t xml:space="preserve"> </t>
    </r>
    <r>
      <rPr>
        <sz val="9"/>
        <rFont val="Arial"/>
        <family val="2"/>
      </rPr>
      <t xml:space="preserve">associated with the specific test as documented in the report provided in conjunction with this WebFIRE import file.  A low score is associated with a report which has little or no supporting documentation. To receive a high score, the test report supplied to EPA must contain a complete process description; process records and descriptions of relevant process information; records of air pollution control device design and operations; sampling location description; and detailed sampling and analyses information, including all field data, pre- and post-sampling equipment calibrations, laboratory analyses reports and associated QA documentation. In addition, the source should have been operated at a condition that is within the normal and typical range of operations using typical feedstocks and producing products of acceptable quality. Moreover, the test method used to measure the emissions should have been valid for the pollutant measured and the source should have not encountered problems that would have significantly biased the emissions measured. </t>
    </r>
    <r>
      <rPr>
        <b/>
        <sz val="9"/>
        <rFont val="Arial"/>
        <family val="2"/>
      </rPr>
      <t>DO NOT ENTER VALUES IN THIS COLUMN!</t>
    </r>
    <r>
      <rPr>
        <sz val="9"/>
        <rFont val="Arial"/>
        <family val="2"/>
      </rPr>
      <t xml:space="preserve"> The calculation of the test report rating is accomplished through the completion of the spreadsheet tab labeled "Test Quality Rating Tool." If you use more than 20 lines to enter test data, copy the equation in Cell BC7 to the remaining lines that you use.</t>
    </r>
  </si>
  <si>
    <t>Header row</t>
  </si>
  <si>
    <t>Row 2 provides guidance for entering data into the remaining rows of the template tab.</t>
  </si>
  <si>
    <t>Row 3 identifies whether information requested in the spreadsheet cells is required or optional.</t>
  </si>
  <si>
    <t>You should provide information in columns labeled "Optional" in Row 3 if the information is available in the test report.</t>
  </si>
  <si>
    <t>You are required to provide information for all columns where Rows 1 through 3 are highlighted yellow.</t>
  </si>
  <si>
    <t>If the text in Rows 2 and 3 prevent you from viewing the data entered and you no longer need to view the information in those cells, you may change the row height or hide Rows 2 and 3 using the Format Cells function from the Home tab. Also, you may change the column widths to allow you to see more columns.</t>
  </si>
  <si>
    <t>Each row of information that you provide in the "WebFIRE Template" tab (beginning in Row 7) will be included in WebFIRE and will be a separate data base record. Therefore, you should provide applicable information for every row where a pollutant test data value is entered. Where the information is identical, you must duplicate (copy) the information in every cell in that column. DO NOT use shortcuts such as entering "see above" as this will disrupt the integrity of the WebFIRE data base.</t>
  </si>
  <si>
    <t>WebFIRE uses the National Emissions Inventory (NEI) pollutant names to describe the pollutant (see "EIS Code Tables (including SCCs)" at https://www.epa.gov/air-emissions-inventories/emission-inventory-system-eis-gateway).</t>
  </si>
  <si>
    <t>Pollutant CAS number (no dashes).  This will often be the same as the NEI pollutant code, but there may be exceptions.</t>
  </si>
  <si>
    <t>2,3,7,8-Tetrachlorodibenzo-p-Dioxin</t>
  </si>
  <si>
    <t>WebFIRE uses the NEI pollutant codes to describe the pollutant (see "EIS Code Tables (including SCCs)" at https://www.epa.gov/air-emissions-inventories/emission-inventory-system-eis-gateway). If no NEI pollutant code is available for the pollutant, indicate this by including "NONE" in the field, and indicate the pollutant identity in the POLL_NAME and/or CAS_NUMBER fields so that WebFIRE developers are aware that a pollutant code is needed.</t>
  </si>
  <si>
    <t xml:space="preserve">Description of control identified by CONTROL_CODE1. WebFIRE uses the NEI control measure codes to describe the control device (see "EIS Code Tables (including SCCs)" at https://www.epa.gov/air-emissions-inventories/emission-inventory-system-eis-gateway). </t>
  </si>
  <si>
    <t>If more than one control is present, follow format described for CONTROL_CODE1.</t>
  </si>
  <si>
    <t>If more than one control is present, follow format described for CONTROL_CODE1_DESCRIPTION.</t>
  </si>
  <si>
    <t xml:space="preserve">WebFIRE uses the NEI control measure descriptions to name the control device (see "EIS Code Tables (including SCCs)" at https://www.epa.gov/air-emissions-inventories/emission-inventory-system-eis-gateway). </t>
  </si>
  <si>
    <t>In the "Regulatory Agency Review" column, use the drop down menu in the "Response" column to the right of the Regulatory Agency Review questions to provide responses. Respond to those questions where you have verified that the information in the test report met - or did not meet - the specifications of the question. You do not need to respond to Regulatory Agency Review questions where the Submitter provided a negative response to a completeness question. When providing an Affirmative or Negative Regulatory Agency Review response, review the entry in the "Justification" column. If you desire to edit the text in the "Justification" column, you must convert to cell contents into an editable format (the template automatically enters text in the "Justification" column based on responses to the review questions). To convert the format of the cell contents, "Copy" the contents of the cell and paste the contents in the same cell using "Paste Special, Value". The text in the cells in the "Justification" column are linked to the "EVALUATION" column in the WebFIRE Template tab.</t>
  </si>
  <si>
    <t>Optional:  Corresponding WebFIRE ID values for the unit, measure, material, and action fields.  This is a numerical value.  Valid numerical values for these fields are available by downloading the CSV file for All WebFIRE Units located near the bottom of the WebFIRE simple search page  (https://cfpub.epa.gov/webfire/index.cfm?action=fire.downloadInBulk).</t>
  </si>
  <si>
    <t>Rows 3 through 6 example data entries.</t>
  </si>
  <si>
    <t>REVIEW_EVALUATION</t>
  </si>
  <si>
    <t xml:space="preserve">DO NOT enter information into the columns labeled "TEST_REPORT_RATING" and "EVALUATION" as the entries for these columns are provided from designated cells in the "Test Quality Rating Tool" tab. Also, you will not see the test report rating nor the evaluation until a value is entered into the "TEST DATA VALUE" field in the WebFIRE Template. The WebFIRE Template includes the calculation formulas for the "TEST_REPORT_RATING" and "EVALUATION" for Rows 7 through 30 (24 lines). If you need to enter data after Row 30, copy the formulas in the column titled "TEST_REPORT_RATING" and the column titled "EVALUATION" to all the additional rows.  </t>
  </si>
  <si>
    <t xml:space="preserve">You are to provide 2 items to EPA:  (1) A completed WebFIRE spreadsheet template file that includes the WebFIRE Template and Test Quality Rating Tool worksheets, and (2) An electronic copy (PDF) of the source test report and its supporting information. </t>
  </si>
  <si>
    <t>Percent</t>
  </si>
  <si>
    <r>
      <rPr>
        <b/>
        <u/>
        <sz val="10"/>
        <rFont val="Arial"/>
        <family val="2"/>
      </rPr>
      <t>Template Update April 2016:</t>
    </r>
    <r>
      <rPr>
        <sz val="10"/>
        <rFont val="Arial"/>
        <family val="2"/>
      </rPr>
      <t xml:space="preserve">  Converted format of template to accept test run-level data instead of average values. Added columns for ZIP code, FRS ID, State ID, AFS ID, test run number, process run number, test method notes, sampling location, control status, regulatory part, and regulatory subpart.</t>
    </r>
  </si>
  <si>
    <t>An indicator qualifying the site-specific emissions factor value provided in the column labeled "TEST_DATA_VALUE." The flag "ADL" is to be used when all laboratory results are reported as above detection limits. The flag "DLL" is to be used when one or more but not all laboratory results are reported as non detect or below detection limits. The flag "BDL" is to be used when the laboratory results for all of the test runs are reported as non detect or below detection limits. Additional flags may be provided but should include an explanation in the column "FLAG_DETAIL."</t>
  </si>
  <si>
    <t>MDL</t>
  </si>
  <si>
    <t>MDL_UNITS</t>
  </si>
  <si>
    <t xml:space="preserve">Concentration units of the MDL. </t>
  </si>
  <si>
    <t xml:space="preserve">Minimum Detection Limit (MDL) of the test method.  The MDL is the smallest amount of a substance that an analytical test method can reliably distinguish from zero, at a specified confidence level, from the signal produced by a blank sample.  The MDL is a statistical parameter that can vary from substance to substance and from measurement process to measurement process in cases where the test method (e.g., Method 29 – Metals Emissions from Stationary Sources) allows for alternative analytical techniques. </t>
  </si>
  <si>
    <t>micrograms/dry standard cubic meter</t>
  </si>
  <si>
    <r>
      <rPr>
        <b/>
        <u/>
        <sz val="10"/>
        <rFont val="Arial"/>
        <family val="2"/>
      </rPr>
      <t>Template Update July 2016:</t>
    </r>
    <r>
      <rPr>
        <sz val="10"/>
        <rFont val="Arial"/>
        <family val="2"/>
      </rPr>
      <t xml:space="preserve">  Added columns for Minimum Detection Limit (MDL) and MDL units.</t>
    </r>
  </si>
  <si>
    <t>Version 1.0 (7/14/16)</t>
  </si>
  <si>
    <t>TEST</t>
  </si>
</sst>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0"/>
      <name val="Arial"/>
    </font>
    <font>
      <sz val="8"/>
      <name val="Arial"/>
      <family val="2"/>
    </font>
    <font>
      <b/>
      <sz val="10"/>
      <name val="Arial"/>
      <family val="2"/>
    </font>
    <font>
      <sz val="10"/>
      <name val="Arial"/>
      <family val="2"/>
    </font>
    <font>
      <b/>
      <sz val="11"/>
      <color theme="1"/>
      <name val="Calibri"/>
      <family val="2"/>
      <scheme val="minor"/>
    </font>
    <font>
      <b/>
      <sz val="18"/>
      <color theme="1"/>
      <name val="Calibri"/>
      <family val="2"/>
      <scheme val="minor"/>
    </font>
    <font>
      <sz val="16"/>
      <color rgb="FFC00000"/>
      <name val="Calibri"/>
      <family val="2"/>
      <scheme val="minor"/>
    </font>
    <font>
      <b/>
      <sz val="14"/>
      <color theme="1"/>
      <name val="Calibri"/>
      <family val="2"/>
      <scheme val="minor"/>
    </font>
    <font>
      <sz val="14"/>
      <color theme="1"/>
      <name val="Calibri"/>
      <family val="2"/>
      <scheme val="minor"/>
    </font>
    <font>
      <b/>
      <sz val="8"/>
      <color indexed="81"/>
      <name val="Tahoma"/>
      <family val="2"/>
    </font>
    <font>
      <sz val="8"/>
      <color indexed="81"/>
      <name val="Tahoma"/>
      <family val="2"/>
    </font>
    <font>
      <sz val="11"/>
      <color theme="1"/>
      <name val="Arial"/>
      <family val="2"/>
    </font>
    <font>
      <sz val="11"/>
      <color theme="1"/>
      <name val="Calibri"/>
      <family val="2"/>
    </font>
    <font>
      <b/>
      <u val="double"/>
      <sz val="12"/>
      <color theme="1"/>
      <name val="Calibri"/>
      <family val="2"/>
      <scheme val="minor"/>
    </font>
    <font>
      <sz val="10"/>
      <color indexed="81"/>
      <name val="Arial"/>
      <family val="2"/>
    </font>
    <font>
      <b/>
      <sz val="10"/>
      <color indexed="81"/>
      <name val="Tahoma"/>
      <family val="2"/>
    </font>
    <font>
      <sz val="10"/>
      <color indexed="81"/>
      <name val="Tahoma"/>
      <family val="2"/>
    </font>
    <font>
      <sz val="10"/>
      <color rgb="FF0000FF"/>
      <name val="Arial"/>
      <family val="2"/>
    </font>
    <font>
      <sz val="11"/>
      <name val="Arial"/>
      <family val="2"/>
    </font>
    <font>
      <sz val="10"/>
      <color theme="6" tint="-0.249977111117893"/>
      <name val="Arial"/>
      <family val="2"/>
    </font>
    <font>
      <sz val="10"/>
      <color theme="1"/>
      <name val="Arial"/>
      <family val="2"/>
    </font>
    <font>
      <b/>
      <u/>
      <sz val="11"/>
      <name val="Arial"/>
      <family val="2"/>
    </font>
    <font>
      <b/>
      <sz val="9"/>
      <name val="Arial"/>
      <family val="2"/>
    </font>
    <font>
      <sz val="9"/>
      <name val="Arial"/>
      <family val="2"/>
    </font>
    <font>
      <sz val="9"/>
      <color theme="1"/>
      <name val="Arial"/>
      <family val="2"/>
    </font>
    <font>
      <b/>
      <sz val="9"/>
      <color rgb="FF0000FF"/>
      <name val="Arial"/>
      <family val="2"/>
    </font>
    <font>
      <sz val="9"/>
      <color rgb="FF00B050"/>
      <name val="Arial"/>
      <family val="2"/>
    </font>
    <font>
      <strike/>
      <sz val="9"/>
      <name val="Arial"/>
      <family val="2"/>
    </font>
    <font>
      <sz val="9"/>
      <color theme="1"/>
      <name val="Calibri"/>
      <family val="2"/>
      <scheme val="minor"/>
    </font>
    <font>
      <strike/>
      <sz val="9"/>
      <color theme="1"/>
      <name val="Calibri"/>
      <family val="2"/>
      <scheme val="minor"/>
    </font>
    <font>
      <b/>
      <u/>
      <sz val="10"/>
      <name val="Arial"/>
      <family val="2"/>
    </font>
    <font>
      <b/>
      <u/>
      <sz val="16"/>
      <name val="Arial"/>
      <family val="2"/>
    </font>
    <font>
      <b/>
      <u/>
      <sz val="16"/>
      <color theme="1"/>
      <name val="Arial"/>
      <family val="2"/>
    </font>
    <font>
      <sz val="9"/>
      <name val="Calibri"/>
      <family val="2"/>
      <scheme val="minor"/>
    </font>
    <font>
      <sz val="1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FFFF99"/>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theme="6" tint="-0.499984740745262"/>
      </left>
      <right style="thin">
        <color theme="6" tint="-0.499984740745262"/>
      </right>
      <top style="thin">
        <color theme="6" tint="-0.499984740745262"/>
      </top>
      <bottom style="thin">
        <color theme="6" tint="-0.499984740745262"/>
      </bottom>
      <diagonal/>
    </border>
    <border>
      <left style="thin">
        <color rgb="FF0000FF"/>
      </left>
      <right style="thin">
        <color rgb="FF0000FF"/>
      </right>
      <top style="thin">
        <color rgb="FF0000FF"/>
      </top>
      <bottom style="thin">
        <color rgb="FF0000FF"/>
      </bottom>
      <diagonal/>
    </border>
    <border>
      <left/>
      <right/>
      <top style="thin">
        <color theme="6" tint="-0.499984740745262"/>
      </top>
      <bottom style="thin">
        <color rgb="FF0000FF"/>
      </bottom>
      <diagonal/>
    </border>
    <border>
      <left/>
      <right style="thin">
        <color theme="6" tint="-0.499984740745262"/>
      </right>
      <top style="thin">
        <color theme="6" tint="-0.499984740745262"/>
      </top>
      <bottom style="thin">
        <color rgb="FF0000FF"/>
      </bottom>
      <diagonal/>
    </border>
    <border>
      <left style="thin">
        <color theme="6" tint="-0.499984740745262"/>
      </left>
      <right/>
      <top style="thin">
        <color theme="6" tint="-0.499984740745262"/>
      </top>
      <bottom style="thin">
        <color rgb="FF0000FF"/>
      </bottom>
      <diagonal/>
    </border>
    <border>
      <left style="thin">
        <color auto="1"/>
      </left>
      <right/>
      <top style="thin">
        <color auto="1"/>
      </top>
      <bottom style="thin">
        <color auto="1"/>
      </bottom>
      <diagonal/>
    </border>
  </borders>
  <cellStyleXfs count="1">
    <xf numFmtId="0" fontId="0" fillId="0" borderId="0">
      <alignment wrapText="1"/>
    </xf>
  </cellStyleXfs>
  <cellXfs count="130">
    <xf numFmtId="0" fontId="0" fillId="0" borderId="0" xfId="0">
      <alignment wrapText="1"/>
    </xf>
    <xf numFmtId="0" fontId="0" fillId="0" borderId="0" xfId="0" applyAlignment="1">
      <alignment wrapText="1"/>
    </xf>
    <xf numFmtId="0" fontId="3" fillId="0" borderId="0" xfId="0" applyFont="1">
      <alignment wrapText="1"/>
    </xf>
    <xf numFmtId="0" fontId="0" fillId="0" borderId="1" xfId="0" applyBorder="1" applyAlignment="1" applyProtection="1">
      <alignment horizontal="center" vertical="center" wrapText="1"/>
      <protection locked="0"/>
    </xf>
    <xf numFmtId="0" fontId="0" fillId="3" borderId="1" xfId="0" applyFill="1" applyBorder="1" applyAlignment="1" applyProtection="1">
      <alignment horizontal="center" vertical="center"/>
      <protection locked="0"/>
    </xf>
    <xf numFmtId="0" fontId="3" fillId="0" borderId="1" xfId="0" applyFont="1" applyFill="1" applyBorder="1" applyAlignment="1" applyProtection="1">
      <alignment vertical="center" wrapText="1"/>
      <protection locked="0"/>
    </xf>
    <xf numFmtId="0" fontId="3" fillId="0" borderId="0" xfId="0" applyFont="1" applyFill="1">
      <alignment wrapText="1"/>
    </xf>
    <xf numFmtId="0" fontId="18" fillId="0" borderId="1" xfId="0" applyFont="1" applyBorder="1" applyAlignment="1" applyProtection="1">
      <alignment horizontal="center" vertical="center" wrapText="1"/>
      <protection locked="0"/>
    </xf>
    <xf numFmtId="0" fontId="18" fillId="3" borderId="1" xfId="0" applyFont="1" applyFill="1" applyBorder="1" applyAlignment="1" applyProtection="1">
      <alignment horizontal="center" vertical="center"/>
      <protection locked="0"/>
    </xf>
    <xf numFmtId="0" fontId="20" fillId="0" borderId="0" xfId="0" applyFont="1" applyFill="1">
      <alignment wrapText="1"/>
    </xf>
    <xf numFmtId="0" fontId="0" fillId="0" borderId="1" xfId="0" applyFill="1" applyBorder="1" applyAlignment="1" applyProtection="1">
      <alignment horizontal="center" vertical="center"/>
    </xf>
    <xf numFmtId="0" fontId="0" fillId="3" borderId="1" xfId="0" applyFill="1" applyBorder="1" applyAlignment="1" applyProtection="1">
      <alignment horizontal="center" vertical="center"/>
    </xf>
    <xf numFmtId="0" fontId="18" fillId="0" borderId="1" xfId="0" applyFont="1" applyFill="1" applyBorder="1" applyAlignment="1" applyProtection="1">
      <alignment horizontal="center" vertical="center"/>
    </xf>
    <xf numFmtId="0" fontId="18" fillId="3" borderId="1" xfId="0" applyFont="1" applyFill="1" applyBorder="1" applyAlignment="1" applyProtection="1">
      <alignment horizontal="center" vertical="center"/>
    </xf>
    <xf numFmtId="0" fontId="18" fillId="0" borderId="1" xfId="0" applyFont="1" applyBorder="1" applyAlignment="1" applyProtection="1">
      <alignment horizontal="center" vertical="center"/>
    </xf>
    <xf numFmtId="0" fontId="18" fillId="0" borderId="1" xfId="0" applyFont="1" applyFill="1" applyBorder="1" applyAlignment="1" applyProtection="1">
      <alignment vertical="center" wrapText="1"/>
    </xf>
    <xf numFmtId="0" fontId="0" fillId="0" borderId="1" xfId="0" applyFill="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18" fillId="0" borderId="1" xfId="0" applyFont="1" applyFill="1" applyBorder="1" applyAlignment="1" applyProtection="1">
      <alignment horizontal="center" vertical="center"/>
      <protection locked="0"/>
    </xf>
    <xf numFmtId="0" fontId="18" fillId="0" borderId="1" xfId="0" quotePrefix="1" applyFont="1" applyFill="1" applyBorder="1" applyAlignment="1" applyProtection="1">
      <alignment horizontal="center" vertical="center"/>
      <protection locked="0"/>
    </xf>
    <xf numFmtId="0" fontId="0" fillId="0" borderId="0" xfId="0"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Fill="1" applyBorder="1" applyAlignment="1" applyProtection="1">
      <alignment vertical="center"/>
    </xf>
    <xf numFmtId="0" fontId="0" fillId="0" borderId="0" xfId="0" applyBorder="1" applyAlignment="1" applyProtection="1">
      <alignment vertical="center"/>
    </xf>
    <xf numFmtId="0" fontId="3" fillId="4" borderId="6" xfId="0" applyFont="1" applyFill="1" applyBorder="1" applyAlignment="1" applyProtection="1">
      <alignment vertical="center"/>
    </xf>
    <xf numFmtId="0" fontId="6" fillId="6" borderId="0" xfId="0" applyFont="1" applyFill="1" applyBorder="1" applyAlignment="1" applyProtection="1">
      <alignment horizontal="center" vertical="center"/>
    </xf>
    <xf numFmtId="0" fontId="5" fillId="6" borderId="0" xfId="0" applyFont="1" applyFill="1" applyBorder="1" applyAlignment="1" applyProtection="1">
      <alignment horizontal="right" vertical="center"/>
    </xf>
    <xf numFmtId="0" fontId="0" fillId="6" borderId="0" xfId="0" applyFill="1" applyAlignment="1" applyProtection="1">
      <alignment horizontal="right" vertical="center"/>
    </xf>
    <xf numFmtId="0" fontId="0" fillId="0" borderId="0" xfId="0" quotePrefix="1" applyBorder="1" applyAlignment="1" applyProtection="1">
      <alignment horizontal="center" vertical="center"/>
    </xf>
    <xf numFmtId="0" fontId="7" fillId="0" borderId="1" xfId="0" applyFont="1" applyBorder="1" applyAlignment="1" applyProtection="1">
      <alignment horizontal="center" vertical="center"/>
    </xf>
    <xf numFmtId="0" fontId="7" fillId="0" borderId="1" xfId="0" applyFont="1" applyBorder="1" applyAlignment="1" applyProtection="1">
      <alignment horizontal="center" vertical="center" textRotation="56"/>
    </xf>
    <xf numFmtId="0" fontId="8" fillId="0" borderId="1" xfId="0" applyFont="1" applyBorder="1" applyAlignment="1" applyProtection="1">
      <alignment horizontal="center" vertical="center" textRotation="60"/>
    </xf>
    <xf numFmtId="0" fontId="8" fillId="0" borderId="1" xfId="0" applyFont="1" applyFill="1" applyBorder="1" applyAlignment="1" applyProtection="1">
      <alignment horizontal="center" vertical="center" textRotation="59"/>
    </xf>
    <xf numFmtId="0" fontId="8" fillId="0" borderId="1" xfId="0" applyFont="1" applyFill="1" applyBorder="1" applyAlignment="1" applyProtection="1">
      <alignment horizontal="center" vertical="center" textRotation="58"/>
    </xf>
    <xf numFmtId="0" fontId="7" fillId="0" borderId="1" xfId="0" applyFont="1" applyBorder="1" applyAlignment="1" applyProtection="1">
      <alignment horizontal="center" vertical="center" textRotation="57"/>
    </xf>
    <xf numFmtId="0" fontId="0" fillId="0" borderId="1" xfId="0" applyFill="1" applyBorder="1" applyAlignment="1" applyProtection="1">
      <alignment horizontal="center" vertical="center" textRotation="57"/>
    </xf>
    <xf numFmtId="0" fontId="7" fillId="0" borderId="1" xfId="0" applyFont="1" applyFill="1" applyBorder="1" applyAlignment="1" applyProtection="1">
      <alignment horizontal="center" vertical="center"/>
    </xf>
    <xf numFmtId="0" fontId="0" fillId="0" borderId="1" xfId="0" applyFill="1" applyBorder="1" applyAlignment="1" applyProtection="1">
      <alignment vertical="center"/>
    </xf>
    <xf numFmtId="0" fontId="11" fillId="0" borderId="1" xfId="0" applyFont="1" applyFill="1" applyBorder="1" applyAlignment="1" applyProtection="1">
      <alignment vertical="center" wrapText="1"/>
    </xf>
    <xf numFmtId="0" fontId="0" fillId="0" borderId="1" xfId="0" applyBorder="1" applyAlignment="1" applyProtection="1">
      <alignment horizontal="center" vertical="center"/>
    </xf>
    <xf numFmtId="0" fontId="3" fillId="0" borderId="0" xfId="0" quotePrefix="1" applyFont="1" applyBorder="1" applyAlignment="1" applyProtection="1">
      <alignment vertical="center" wrapText="1"/>
    </xf>
    <xf numFmtId="0" fontId="0" fillId="3" borderId="1" xfId="0" applyFill="1" applyBorder="1" applyAlignment="1" applyProtection="1">
      <alignment vertical="center"/>
    </xf>
    <xf numFmtId="0" fontId="0" fillId="0" borderId="0" xfId="0" applyBorder="1" applyAlignment="1" applyProtection="1">
      <alignment vertical="center" wrapText="1"/>
    </xf>
    <xf numFmtId="0" fontId="18" fillId="0" borderId="1" xfId="0" applyFont="1" applyBorder="1" applyAlignment="1" applyProtection="1">
      <alignment vertical="center" wrapText="1"/>
    </xf>
    <xf numFmtId="0" fontId="11" fillId="0" borderId="1" xfId="0" applyFont="1" applyBorder="1" applyAlignment="1" applyProtection="1">
      <alignment vertical="center" wrapText="1"/>
    </xf>
    <xf numFmtId="0" fontId="18" fillId="3" borderId="1" xfId="0" applyFont="1" applyFill="1" applyBorder="1" applyAlignment="1" applyProtection="1">
      <alignment vertical="center" wrapText="1"/>
    </xf>
    <xf numFmtId="0" fontId="18" fillId="3" borderId="1" xfId="0" applyFont="1" applyFill="1" applyBorder="1" applyAlignment="1" applyProtection="1">
      <alignment horizontal="center" vertical="center" wrapText="1"/>
    </xf>
    <xf numFmtId="0" fontId="3" fillId="0" borderId="0" xfId="0" applyFont="1" applyFill="1" applyBorder="1" applyAlignment="1" applyProtection="1">
      <alignment vertical="center"/>
    </xf>
    <xf numFmtId="0" fontId="18" fillId="3" borderId="1" xfId="0" applyFont="1" applyFill="1" applyBorder="1" applyAlignment="1" applyProtection="1">
      <alignment vertical="center"/>
    </xf>
    <xf numFmtId="0" fontId="3" fillId="0" borderId="0" xfId="0" applyFont="1" applyBorder="1" applyAlignment="1" applyProtection="1">
      <alignment vertical="center"/>
    </xf>
    <xf numFmtId="0" fontId="0" fillId="3" borderId="1" xfId="0" applyFont="1" applyFill="1" applyBorder="1" applyAlignment="1" applyProtection="1">
      <alignment horizontal="center" vertical="center"/>
    </xf>
    <xf numFmtId="0" fontId="4" fillId="3" borderId="1" xfId="0" applyFont="1" applyFill="1" applyBorder="1" applyAlignment="1" applyProtection="1">
      <alignment horizontal="center" vertical="center"/>
    </xf>
    <xf numFmtId="0" fontId="18" fillId="0" borderId="1" xfId="0" applyFont="1" applyBorder="1" applyAlignment="1" applyProtection="1">
      <alignment vertical="center"/>
    </xf>
    <xf numFmtId="0" fontId="18" fillId="0" borderId="1" xfId="0" applyFont="1" applyFill="1" applyBorder="1" applyAlignment="1" applyProtection="1">
      <alignment vertical="center"/>
    </xf>
    <xf numFmtId="0" fontId="0" fillId="0" borderId="0" xfId="0" quotePrefix="1" applyAlignment="1" applyProtection="1"/>
    <xf numFmtId="0" fontId="0" fillId="0" borderId="0" xfId="0" applyBorder="1" applyAlignment="1" applyProtection="1">
      <alignment horizontal="center" vertical="center" wrapText="1"/>
    </xf>
    <xf numFmtId="0" fontId="0" fillId="0" borderId="0" xfId="0" applyAlignment="1" applyProtection="1"/>
    <xf numFmtId="0" fontId="13" fillId="0" borderId="0" xfId="0" applyFont="1" applyAlignment="1" applyProtection="1">
      <alignment horizontal="right"/>
    </xf>
    <xf numFmtId="0" fontId="13" fillId="0" borderId="0" xfId="0" applyFont="1" applyAlignment="1" applyProtection="1">
      <alignment horizontal="right" textRotation="68"/>
    </xf>
    <xf numFmtId="0" fontId="0" fillId="0" borderId="0" xfId="0" applyFill="1" applyBorder="1" applyAlignment="1" applyProtection="1">
      <alignment horizontal="center" vertical="center" textRotation="60"/>
    </xf>
    <xf numFmtId="0" fontId="13" fillId="0" borderId="0" xfId="0" applyFont="1" applyAlignment="1" applyProtection="1">
      <alignment horizontal="right" textRotation="60"/>
    </xf>
    <xf numFmtId="0" fontId="0" fillId="0" borderId="0" xfId="0" applyBorder="1" applyAlignment="1" applyProtection="1">
      <alignment horizontal="right" vertical="center"/>
    </xf>
    <xf numFmtId="0" fontId="3" fillId="0" borderId="0" xfId="0" applyFont="1" applyBorder="1" applyAlignment="1" applyProtection="1">
      <alignment horizontal="right" vertical="center"/>
    </xf>
    <xf numFmtId="0" fontId="0" fillId="0" borderId="0" xfId="0" applyBorder="1" applyAlignment="1" applyProtection="1">
      <alignment horizontal="right" vertical="center" indent="1"/>
    </xf>
    <xf numFmtId="0" fontId="0" fillId="0" borderId="0" xfId="0" applyBorder="1" applyAlignment="1" applyProtection="1">
      <alignment horizontal="left" vertical="center"/>
    </xf>
    <xf numFmtId="0" fontId="0" fillId="0" borderId="0" xfId="0" applyBorder="1" applyAlignment="1" applyProtection="1">
      <alignment horizontal="right" vertical="center" textRotation="57"/>
    </xf>
    <xf numFmtId="0" fontId="0" fillId="0" borderId="0" xfId="0" applyBorder="1" applyAlignment="1" applyProtection="1">
      <alignment horizontal="left" vertical="center" textRotation="57"/>
    </xf>
    <xf numFmtId="0" fontId="0" fillId="0" borderId="0" xfId="0" applyBorder="1" applyAlignment="1" applyProtection="1">
      <alignment horizontal="center" vertical="center" textRotation="59"/>
    </xf>
    <xf numFmtId="0" fontId="0" fillId="0" borderId="0" xfId="0" applyFill="1" applyBorder="1" applyAlignment="1" applyProtection="1">
      <alignment horizontal="center" vertical="center" textRotation="59"/>
    </xf>
    <xf numFmtId="0" fontId="0" fillId="0" borderId="0" xfId="0" quotePrefix="1" applyBorder="1" applyAlignment="1" applyProtection="1">
      <alignment vertical="center"/>
    </xf>
    <xf numFmtId="0" fontId="3" fillId="0" borderId="0" xfId="0" quotePrefix="1" applyFont="1" applyBorder="1" applyAlignment="1" applyProtection="1">
      <alignment horizontal="center" vertical="center"/>
    </xf>
    <xf numFmtId="0" fontId="22" fillId="0" borderId="1" xfId="0" applyFont="1" applyFill="1" applyBorder="1" applyAlignment="1">
      <alignment horizontal="center" wrapText="1"/>
    </xf>
    <xf numFmtId="0" fontId="24" fillId="0" borderId="0" xfId="0" applyFont="1" applyAlignment="1">
      <alignment horizontal="center"/>
    </xf>
    <xf numFmtId="0" fontId="22" fillId="2" borderId="1" xfId="0" applyFont="1" applyFill="1" applyBorder="1" applyAlignment="1">
      <alignment horizontal="center" wrapText="1"/>
    </xf>
    <xf numFmtId="0" fontId="22" fillId="0" borderId="1" xfId="0" applyFont="1" applyBorder="1" applyAlignment="1">
      <alignment horizontal="center" wrapText="1"/>
    </xf>
    <xf numFmtId="0" fontId="25" fillId="0" borderId="1" xfId="0" applyFont="1" applyBorder="1" applyAlignment="1">
      <alignment horizontal="center" wrapText="1"/>
    </xf>
    <xf numFmtId="0" fontId="23" fillId="0" borderId="1" xfId="0" applyFont="1" applyBorder="1" applyAlignment="1">
      <alignment horizontal="center" wrapText="1"/>
    </xf>
    <xf numFmtId="0" fontId="26" fillId="0" borderId="1" xfId="0" applyFont="1" applyFill="1" applyBorder="1" applyAlignment="1">
      <alignment horizontal="center" wrapText="1"/>
    </xf>
    <xf numFmtId="0" fontId="28" fillId="0" borderId="1" xfId="0" applyFont="1" applyFill="1" applyBorder="1" applyAlignment="1">
      <alignment horizontal="center" wrapText="1"/>
    </xf>
    <xf numFmtId="0" fontId="28" fillId="0" borderId="1" xfId="0" applyFont="1" applyBorder="1" applyAlignment="1">
      <alignment horizontal="center" wrapText="1"/>
    </xf>
    <xf numFmtId="0" fontId="23" fillId="0" borderId="1" xfId="0" quotePrefix="1" applyFont="1" applyFill="1" applyBorder="1" applyAlignment="1">
      <alignment horizontal="center" wrapText="1"/>
    </xf>
    <xf numFmtId="11" fontId="0" fillId="0" borderId="1" xfId="0" applyNumberFormat="1" applyFill="1" applyBorder="1" applyAlignment="1">
      <alignment horizontal="center" wrapText="1"/>
    </xf>
    <xf numFmtId="0" fontId="0" fillId="0" borderId="1" xfId="0" applyFill="1" applyBorder="1" applyAlignment="1">
      <alignment horizontal="center" wrapText="1"/>
    </xf>
    <xf numFmtId="0" fontId="3" fillId="0" borderId="1" xfId="0" applyFont="1" applyFill="1" applyBorder="1" applyAlignment="1">
      <alignment horizontal="center" wrapText="1"/>
    </xf>
    <xf numFmtId="0" fontId="24" fillId="0" borderId="0" xfId="0" applyFont="1" applyBorder="1" applyAlignment="1">
      <alignment horizontal="center"/>
    </xf>
    <xf numFmtId="0" fontId="2" fillId="0" borderId="1" xfId="0" applyFont="1" applyBorder="1" applyAlignment="1">
      <alignment horizontal="center" wrapText="1"/>
    </xf>
    <xf numFmtId="0" fontId="25" fillId="0" borderId="8" xfId="0" applyFont="1" applyBorder="1" applyAlignment="1">
      <alignment horizontal="center" wrapText="1"/>
    </xf>
    <xf numFmtId="0" fontId="25" fillId="0" borderId="8" xfId="0" applyFont="1" applyFill="1" applyBorder="1" applyAlignment="1">
      <alignment horizontal="center" wrapText="1"/>
    </xf>
    <xf numFmtId="0" fontId="31" fillId="0" borderId="0" xfId="0" applyFont="1">
      <alignment wrapText="1"/>
    </xf>
    <xf numFmtId="0" fontId="3" fillId="0" borderId="0" xfId="0" applyFont="1" applyAlignment="1">
      <alignment vertical="center" wrapText="1"/>
    </xf>
    <xf numFmtId="0" fontId="31" fillId="0" borderId="0" xfId="0" applyFont="1" applyAlignment="1">
      <alignment horizontal="left" wrapText="1"/>
    </xf>
    <xf numFmtId="0" fontId="32" fillId="0" borderId="0" xfId="0" applyFont="1" applyAlignment="1">
      <alignment horizontal="left" wrapText="1"/>
    </xf>
    <xf numFmtId="1" fontId="23" fillId="0" borderId="1" xfId="0" applyNumberFormat="1" applyFont="1" applyFill="1" applyBorder="1" applyAlignment="1">
      <alignment horizontal="center" wrapText="1"/>
    </xf>
    <xf numFmtId="0" fontId="33" fillId="0" borderId="1" xfId="0" applyFont="1" applyFill="1" applyBorder="1" applyAlignment="1">
      <alignment horizontal="center" wrapText="1"/>
    </xf>
    <xf numFmtId="0" fontId="29" fillId="0" borderId="1" xfId="0" applyFont="1" applyFill="1" applyBorder="1" applyAlignment="1">
      <alignment horizontal="center" wrapText="1"/>
    </xf>
    <xf numFmtId="0" fontId="34" fillId="0" borderId="1" xfId="0" applyFont="1" applyFill="1" applyBorder="1" applyAlignment="1">
      <alignment horizontal="center" wrapText="1"/>
    </xf>
    <xf numFmtId="14" fontId="23" fillId="0" borderId="1" xfId="0" applyNumberFormat="1" applyFont="1" applyFill="1" applyBorder="1" applyAlignment="1">
      <alignment horizontal="center" wrapText="1"/>
    </xf>
    <xf numFmtId="0" fontId="2" fillId="2" borderId="1" xfId="0" applyFont="1" applyFill="1" applyBorder="1" applyAlignment="1">
      <alignment horizontal="center" wrapText="1"/>
    </xf>
    <xf numFmtId="0" fontId="3" fillId="4" borderId="3" xfId="0" applyFont="1" applyFill="1" applyBorder="1" applyAlignment="1" applyProtection="1">
      <alignment vertical="center"/>
    </xf>
    <xf numFmtId="0" fontId="3" fillId="5" borderId="4" xfId="0" applyFont="1" applyFill="1" applyBorder="1" applyAlignment="1" applyProtection="1">
      <alignment vertical="center"/>
    </xf>
    <xf numFmtId="0" fontId="22" fillId="2" borderId="1" xfId="0" applyFont="1" applyFill="1" applyBorder="1" applyAlignment="1">
      <alignment horizontal="center"/>
    </xf>
    <xf numFmtId="0" fontId="0" fillId="0" borderId="1" xfId="0" quotePrefix="1" applyFill="1" applyBorder="1" applyAlignment="1">
      <alignment horizontal="center" wrapText="1"/>
    </xf>
    <xf numFmtId="0" fontId="23" fillId="2" borderId="1" xfId="0" applyFont="1" applyFill="1" applyBorder="1" applyAlignment="1">
      <alignment horizontal="center" wrapText="1"/>
    </xf>
    <xf numFmtId="0" fontId="23" fillId="0" borderId="1" xfId="0" applyFont="1" applyFill="1" applyBorder="1" applyAlignment="1">
      <alignment horizontal="center" wrapText="1"/>
    </xf>
    <xf numFmtId="0" fontId="23" fillId="0" borderId="0" xfId="0" applyFont="1" applyAlignment="1">
      <alignment horizontal="center" wrapText="1"/>
    </xf>
    <xf numFmtId="0" fontId="24" fillId="0" borderId="0" xfId="0" applyFont="1" applyAlignment="1">
      <alignment horizontal="center" wrapText="1"/>
    </xf>
    <xf numFmtId="0" fontId="23" fillId="0" borderId="0" xfId="0" applyFont="1" applyFill="1" applyAlignment="1">
      <alignment horizontal="center" wrapText="1"/>
    </xf>
    <xf numFmtId="0" fontId="24" fillId="0" borderId="0" xfId="0" applyFont="1" applyFill="1" applyAlignment="1">
      <alignment horizontal="center" wrapText="1"/>
    </xf>
    <xf numFmtId="0" fontId="3" fillId="0" borderId="1" xfId="0" quotePrefix="1" applyNumberFormat="1" applyFont="1" applyFill="1" applyBorder="1" applyAlignment="1">
      <alignment horizontal="center" wrapText="1"/>
    </xf>
    <xf numFmtId="0" fontId="23" fillId="0" borderId="0" xfId="0" applyFont="1" applyBorder="1" applyAlignment="1">
      <alignment horizontal="center" wrapText="1"/>
    </xf>
    <xf numFmtId="0" fontId="24" fillId="0" borderId="0" xfId="0" applyFont="1" applyBorder="1" applyAlignment="1">
      <alignment horizontal="center" wrapText="1"/>
    </xf>
    <xf numFmtId="11" fontId="23" fillId="0" borderId="1" xfId="0" applyNumberFormat="1" applyFont="1" applyFill="1" applyBorder="1" applyAlignment="1">
      <alignment horizontal="center" wrapText="1"/>
    </xf>
    <xf numFmtId="0" fontId="23" fillId="0" borderId="1" xfId="0" applyFont="1" applyFill="1" applyBorder="1" applyAlignment="1">
      <alignment horizontal="center" wrapText="1"/>
    </xf>
    <xf numFmtId="0" fontId="23" fillId="0" borderId="1" xfId="0" applyFont="1" applyFill="1" applyBorder="1" applyAlignment="1">
      <alignment horizontal="center" wrapText="1"/>
    </xf>
    <xf numFmtId="0" fontId="23" fillId="2" borderId="1" xfId="0" applyFont="1" applyFill="1" applyBorder="1" applyAlignment="1">
      <alignment horizontal="center" wrapText="1"/>
    </xf>
    <xf numFmtId="0" fontId="23" fillId="0" borderId="1" xfId="0" applyFont="1" applyFill="1" applyBorder="1" applyAlignment="1">
      <alignment horizontal="center" wrapText="1"/>
    </xf>
    <xf numFmtId="0" fontId="19" fillId="4" borderId="3" xfId="0" applyFont="1" applyFill="1" applyBorder="1" applyAlignment="1" applyProtection="1">
      <alignment horizontal="center" vertical="center"/>
      <protection locked="0"/>
    </xf>
    <xf numFmtId="0" fontId="19" fillId="4" borderId="3" xfId="0" applyFont="1" applyFill="1" applyBorder="1" applyAlignment="1" applyProtection="1">
      <alignment vertical="center"/>
      <protection locked="0"/>
    </xf>
    <xf numFmtId="0" fontId="17" fillId="5" borderId="4" xfId="0" applyFont="1" applyFill="1" applyBorder="1" applyAlignment="1" applyProtection="1">
      <alignment horizontal="center" vertical="center"/>
      <protection locked="0"/>
    </xf>
    <xf numFmtId="0" fontId="17" fillId="5" borderId="4" xfId="0" applyFont="1" applyFill="1" applyBorder="1" applyAlignment="1" applyProtection="1">
      <alignment vertical="center"/>
      <protection locked="0"/>
    </xf>
    <xf numFmtId="0" fontId="13" fillId="0" borderId="0" xfId="0" applyFont="1" applyAlignment="1" applyProtection="1">
      <alignment horizontal="center" textRotation="60"/>
    </xf>
    <xf numFmtId="0" fontId="0" fillId="0" borderId="0" xfId="0" applyAlignment="1" applyProtection="1">
      <alignment horizontal="center" textRotation="60"/>
    </xf>
    <xf numFmtId="0" fontId="5" fillId="6" borderId="0" xfId="0" applyFont="1" applyFill="1" applyBorder="1" applyAlignment="1" applyProtection="1">
      <alignment horizontal="right" vertical="center"/>
    </xf>
    <xf numFmtId="0" fontId="0" fillId="6" borderId="0" xfId="0" applyFill="1" applyAlignment="1" applyProtection="1">
      <alignment horizontal="right" vertical="center"/>
    </xf>
    <xf numFmtId="0" fontId="7" fillId="0" borderId="1" xfId="0" applyFont="1" applyBorder="1" applyAlignment="1" applyProtection="1">
      <alignment horizontal="center" vertical="center"/>
    </xf>
    <xf numFmtId="0" fontId="7" fillId="0" borderId="2" xfId="0" applyFont="1" applyBorder="1" applyAlignment="1" applyProtection="1">
      <alignment horizontal="center" vertical="center"/>
    </xf>
    <xf numFmtId="0" fontId="13" fillId="0" borderId="0" xfId="0" applyFont="1" applyAlignment="1" applyProtection="1">
      <alignment horizontal="right"/>
    </xf>
    <xf numFmtId="0" fontId="0" fillId="4" borderId="7" xfId="0" applyFill="1" applyBorder="1" applyAlignment="1" applyProtection="1">
      <alignment horizontal="center" vertical="center"/>
      <protection locked="0"/>
    </xf>
    <xf numFmtId="0" fontId="0" fillId="4" borderId="5" xfId="0" applyFill="1" applyBorder="1" applyAlignment="1" applyProtection="1">
      <alignment vertical="center"/>
      <protection locked="0"/>
    </xf>
    <xf numFmtId="0" fontId="0" fillId="4" borderId="6" xfId="0" applyFill="1" applyBorder="1" applyAlignment="1" applyProtection="1">
      <alignment vertical="center"/>
      <protection locked="0"/>
    </xf>
  </cellXfs>
  <cellStyles count="1">
    <cellStyle name="Normal" xfId="0" builtinId="0"/>
  </cellStyles>
  <dxfs count="0"/>
  <tableStyles count="0" defaultTableStyle="TableStyleMedium9" defaultPivotStyle="PivotStyleLight16"/>
  <colors>
    <mruColors>
      <color rgb="FF07F91E"/>
      <color rgb="FF99CCFF"/>
      <color rgb="FFFFFF99"/>
      <color rgb="FFFFFFCC"/>
      <color rgb="FF0000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6"/>
  <sheetViews>
    <sheetView workbookViewId="0"/>
  </sheetViews>
  <sheetFormatPr defaultRowHeight="12.75" x14ac:dyDescent="0.2"/>
  <cols>
    <col min="1" max="1" width="105.42578125" customWidth="1"/>
  </cols>
  <sheetData>
    <row r="1" spans="1:1" x14ac:dyDescent="0.2">
      <c r="A1" t="s">
        <v>316</v>
      </c>
    </row>
    <row r="2" spans="1:1" ht="20.25" x14ac:dyDescent="0.3">
      <c r="A2" s="90" t="s">
        <v>189</v>
      </c>
    </row>
    <row r="3" spans="1:1" ht="25.5" x14ac:dyDescent="0.2">
      <c r="A3" s="2" t="s">
        <v>248</v>
      </c>
    </row>
    <row r="4" spans="1:1" x14ac:dyDescent="0.2">
      <c r="A4" s="2"/>
    </row>
    <row r="5" spans="1:1" ht="38.25" x14ac:dyDescent="0.2">
      <c r="A5" s="2" t="s">
        <v>249</v>
      </c>
    </row>
    <row r="6" spans="1:1" x14ac:dyDescent="0.2">
      <c r="A6" s="2"/>
    </row>
    <row r="7" spans="1:1" ht="25.5" x14ac:dyDescent="0.2">
      <c r="A7" s="2" t="s">
        <v>250</v>
      </c>
    </row>
    <row r="9" spans="1:1" x14ac:dyDescent="0.2">
      <c r="A9" s="85" t="s">
        <v>145</v>
      </c>
    </row>
    <row r="11" spans="1:1" ht="38.25" x14ac:dyDescent="0.2">
      <c r="A11" s="2" t="s">
        <v>146</v>
      </c>
    </row>
    <row r="13" spans="1:1" ht="38.25" x14ac:dyDescent="0.2">
      <c r="A13" t="s">
        <v>53</v>
      </c>
    </row>
    <row r="15" spans="1:1" ht="25.5" x14ac:dyDescent="0.2">
      <c r="A15" s="2" t="s">
        <v>251</v>
      </c>
    </row>
    <row r="16" spans="1:1" x14ac:dyDescent="0.2">
      <c r="A16" s="1"/>
    </row>
    <row r="17" spans="1:1" ht="102" x14ac:dyDescent="0.2">
      <c r="A17" s="2" t="s">
        <v>147</v>
      </c>
    </row>
    <row r="18" spans="1:1" x14ac:dyDescent="0.2">
      <c r="A18" s="2"/>
    </row>
    <row r="19" spans="1:1" ht="20.25" x14ac:dyDescent="0.3">
      <c r="A19" s="90" t="s">
        <v>274</v>
      </c>
    </row>
    <row r="20" spans="1:1" ht="76.5" x14ac:dyDescent="0.2">
      <c r="A20" s="2" t="s">
        <v>252</v>
      </c>
    </row>
    <row r="21" spans="1:1" ht="8.25" customHeight="1" x14ac:dyDescent="0.2">
      <c r="A21" s="2"/>
    </row>
    <row r="22" spans="1:1" x14ac:dyDescent="0.2">
      <c r="A22" s="2" t="s">
        <v>253</v>
      </c>
    </row>
    <row r="23" spans="1:1" x14ac:dyDescent="0.2">
      <c r="A23" s="2"/>
    </row>
    <row r="24" spans="1:1" x14ac:dyDescent="0.2">
      <c r="A24" s="2" t="s">
        <v>195</v>
      </c>
    </row>
    <row r="25" spans="1:1" x14ac:dyDescent="0.2">
      <c r="A25" s="2" t="s">
        <v>254</v>
      </c>
    </row>
    <row r="26" spans="1:1" x14ac:dyDescent="0.2">
      <c r="A26" s="2" t="s">
        <v>196</v>
      </c>
    </row>
    <row r="27" spans="1:1" x14ac:dyDescent="0.2">
      <c r="A27" s="2" t="s">
        <v>197</v>
      </c>
    </row>
    <row r="28" spans="1:1" x14ac:dyDescent="0.2">
      <c r="A28" s="2" t="s">
        <v>255</v>
      </c>
    </row>
    <row r="29" spans="1:1" x14ac:dyDescent="0.2">
      <c r="A29" s="2"/>
    </row>
    <row r="30" spans="1:1" ht="20.25" x14ac:dyDescent="0.3">
      <c r="A30" s="90" t="s">
        <v>190</v>
      </c>
    </row>
    <row r="31" spans="1:1" ht="27.75" x14ac:dyDescent="0.2">
      <c r="A31" s="2" t="s">
        <v>256</v>
      </c>
    </row>
    <row r="32" spans="1:1" ht="81" customHeight="1" x14ac:dyDescent="0.2">
      <c r="A32" s="2" t="s">
        <v>200</v>
      </c>
    </row>
    <row r="33" spans="1:1" ht="216.75" x14ac:dyDescent="0.2">
      <c r="A33" s="2" t="s">
        <v>152</v>
      </c>
    </row>
    <row r="34" spans="1:1" ht="38.25" x14ac:dyDescent="0.2">
      <c r="A34" s="2" t="s">
        <v>308</v>
      </c>
    </row>
    <row r="36" spans="1:1" x14ac:dyDescent="0.2">
      <c r="A36" s="2" t="s">
        <v>315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4"/>
  <sheetViews>
    <sheetView workbookViewId="0"/>
  </sheetViews>
  <sheetFormatPr defaultRowHeight="12.75" x14ac:dyDescent="0.2"/>
  <cols>
    <col min="1" max="1" width="137.42578125" customWidth="1"/>
  </cols>
  <sheetData>
    <row r="1" spans="1:1" ht="20.25" x14ac:dyDescent="0.3">
      <c r="A1" s="90" t="s">
        <v>257</v>
      </c>
    </row>
    <row r="2" spans="1:1" x14ac:dyDescent="0.2">
      <c r="A2" s="2" t="s">
        <v>258</v>
      </c>
    </row>
    <row r="3" spans="1:1" ht="8.1" customHeight="1" x14ac:dyDescent="0.2"/>
    <row r="4" spans="1:1" x14ac:dyDescent="0.2">
      <c r="A4" s="89" t="s">
        <v>287</v>
      </c>
    </row>
    <row r="5" spans="1:1" ht="8.1" customHeight="1" x14ac:dyDescent="0.2"/>
    <row r="6" spans="1:1" x14ac:dyDescent="0.2">
      <c r="A6" s="89" t="s">
        <v>303</v>
      </c>
    </row>
    <row r="7" spans="1:1" ht="24" customHeight="1" x14ac:dyDescent="0.3">
      <c r="A7" s="90" t="s">
        <v>259</v>
      </c>
    </row>
    <row r="8" spans="1:1" ht="12.75" customHeight="1" x14ac:dyDescent="0.2">
      <c r="A8" s="2" t="s">
        <v>288</v>
      </c>
    </row>
    <row r="9" spans="1:1" ht="8.1" customHeight="1" x14ac:dyDescent="0.2"/>
    <row r="10" spans="1:1" x14ac:dyDescent="0.2">
      <c r="A10" s="2" t="s">
        <v>290</v>
      </c>
    </row>
    <row r="11" spans="1:1" ht="8.1" customHeight="1" x14ac:dyDescent="0.2">
      <c r="A11" s="2"/>
    </row>
    <row r="12" spans="1:1" x14ac:dyDescent="0.2">
      <c r="A12" s="2" t="s">
        <v>289</v>
      </c>
    </row>
    <row r="13" spans="1:1" ht="8.1" customHeight="1" x14ac:dyDescent="0.2">
      <c r="A13" s="2"/>
    </row>
    <row r="14" spans="1:1" ht="20.25" x14ac:dyDescent="0.3">
      <c r="A14" s="90" t="s">
        <v>260</v>
      </c>
    </row>
    <row r="15" spans="1:1" ht="25.5" x14ac:dyDescent="0.2">
      <c r="A15" s="2" t="s">
        <v>291</v>
      </c>
    </row>
    <row r="16" spans="1:1" ht="8.1" customHeight="1" x14ac:dyDescent="0.2">
      <c r="A16" s="2"/>
    </row>
    <row r="17" spans="1:1" ht="40.5" customHeight="1" x14ac:dyDescent="0.2">
      <c r="A17" s="2" t="s">
        <v>292</v>
      </c>
    </row>
    <row r="18" spans="1:1" ht="8.1" customHeight="1" x14ac:dyDescent="0.2">
      <c r="A18" s="2"/>
    </row>
    <row r="19" spans="1:1" ht="63.75" x14ac:dyDescent="0.2">
      <c r="A19" s="2" t="s">
        <v>305</v>
      </c>
    </row>
    <row r="20" spans="1:1" ht="8.1" customHeight="1" x14ac:dyDescent="0.2"/>
    <row r="21" spans="1:1" ht="20.25" x14ac:dyDescent="0.3">
      <c r="A21" s="90" t="s">
        <v>274</v>
      </c>
    </row>
    <row r="22" spans="1:1" ht="25.5" x14ac:dyDescent="0.2">
      <c r="A22" s="2" t="s">
        <v>306</v>
      </c>
    </row>
    <row r="23" spans="1:1" ht="7.15" customHeight="1" x14ac:dyDescent="0.2">
      <c r="A23" s="2"/>
    </row>
    <row r="24" spans="1:1" ht="38.25" x14ac:dyDescent="0.2">
      <c r="A24" s="89" t="s">
        <v>261</v>
      </c>
    </row>
    <row r="25" spans="1:1" x14ac:dyDescent="0.2">
      <c r="A25" s="2"/>
    </row>
    <row r="26" spans="1:1" ht="20.25" x14ac:dyDescent="0.3">
      <c r="A26" s="90" t="s">
        <v>194</v>
      </c>
    </row>
    <row r="27" spans="1:1" x14ac:dyDescent="0.2">
      <c r="A27" s="2" t="s">
        <v>262</v>
      </c>
    </row>
    <row r="28" spans="1:1" x14ac:dyDescent="0.2">
      <c r="A28" s="2"/>
    </row>
    <row r="29" spans="1:1" x14ac:dyDescent="0.2">
      <c r="A29" s="2" t="s">
        <v>195</v>
      </c>
    </row>
    <row r="30" spans="1:1" x14ac:dyDescent="0.2">
      <c r="A30" s="2" t="s">
        <v>254</v>
      </c>
    </row>
    <row r="31" spans="1:1" x14ac:dyDescent="0.2">
      <c r="A31" s="2" t="s">
        <v>196</v>
      </c>
    </row>
    <row r="32" spans="1:1" x14ac:dyDescent="0.2">
      <c r="A32" s="2" t="s">
        <v>197</v>
      </c>
    </row>
    <row r="33" spans="1:1" x14ac:dyDescent="0.2">
      <c r="A33" s="2" t="s">
        <v>215</v>
      </c>
    </row>
    <row r="34" spans="1:1" x14ac:dyDescent="0.2">
      <c r="A34" s="2"/>
    </row>
  </sheetData>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31"/>
  <sheetViews>
    <sheetView tabSelected="1" zoomScale="75" zoomScaleNormal="75" workbookViewId="0">
      <pane ySplit="1" topLeftCell="A2" activePane="bottomLeft" state="frozen"/>
      <selection pane="bottomLeft" activeCell="H7" sqref="H7"/>
    </sheetView>
  </sheetViews>
  <sheetFormatPr defaultColWidth="8.85546875" defaultRowHeight="12" x14ac:dyDescent="0.2"/>
  <cols>
    <col min="1" max="1" width="23.7109375" style="72" customWidth="1"/>
    <col min="2" max="2" width="28" style="72" customWidth="1"/>
    <col min="3" max="3" width="11.5703125" style="72" customWidth="1"/>
    <col min="4" max="6" width="8.85546875" style="72"/>
    <col min="7" max="7" width="12.42578125" style="72" customWidth="1"/>
    <col min="8" max="8" width="14.28515625" style="72" customWidth="1"/>
    <col min="9" max="9" width="12.85546875" style="72" customWidth="1"/>
    <col min="10" max="10" width="15.7109375" style="72" customWidth="1"/>
    <col min="11" max="11" width="24.5703125" style="72" customWidth="1"/>
    <col min="12" max="12" width="27.28515625" style="72" customWidth="1"/>
    <col min="13" max="13" width="24.85546875" style="72" customWidth="1"/>
    <col min="14" max="14" width="32.28515625" style="72" customWidth="1"/>
    <col min="15" max="15" width="18" style="72" customWidth="1"/>
    <col min="16" max="18" width="16.7109375" style="72" customWidth="1"/>
    <col min="19" max="19" width="21.7109375" style="72" customWidth="1"/>
    <col min="20" max="20" width="24.7109375" style="72" customWidth="1"/>
    <col min="21" max="21" width="19.7109375" style="72" customWidth="1"/>
    <col min="22" max="22" width="29.28515625" style="72" customWidth="1"/>
    <col min="23" max="23" width="26.85546875" style="72" customWidth="1"/>
    <col min="24" max="24" width="24.7109375" style="72" customWidth="1"/>
    <col min="25" max="25" width="26.140625" style="72" customWidth="1"/>
    <col min="26" max="26" width="22.28515625" style="72" customWidth="1"/>
    <col min="27" max="27" width="25.28515625" style="72" customWidth="1"/>
    <col min="28" max="28" width="24.5703125" style="72" customWidth="1"/>
    <col min="29" max="29" width="23.42578125" style="72" customWidth="1"/>
    <col min="30" max="30" width="24.7109375" style="72" customWidth="1"/>
    <col min="31" max="31" width="24.28515625" style="72" customWidth="1"/>
    <col min="32" max="32" width="22.42578125" style="72" customWidth="1"/>
    <col min="33" max="33" width="17.28515625" style="72" customWidth="1"/>
    <col min="34" max="34" width="16" style="72" customWidth="1"/>
    <col min="35" max="35" width="16.7109375" style="72" customWidth="1"/>
    <col min="36" max="36" width="19.7109375" style="72" bestFit="1" customWidth="1"/>
    <col min="37" max="37" width="17.140625" style="72" customWidth="1"/>
    <col min="38" max="38" width="17.7109375" style="72" customWidth="1"/>
    <col min="39" max="39" width="17.42578125" style="72" customWidth="1"/>
    <col min="40" max="40" width="16" style="72" customWidth="1"/>
    <col min="41" max="41" width="17.140625" style="72" customWidth="1"/>
    <col min="42" max="42" width="16.5703125" style="72" customWidth="1"/>
    <col min="43" max="43" width="17" style="72" customWidth="1"/>
    <col min="44" max="44" width="29" style="72" customWidth="1"/>
    <col min="45" max="45" width="8.85546875" style="72"/>
    <col min="46" max="46" width="18.140625" style="72" customWidth="1"/>
    <col min="47" max="47" width="14" style="72" customWidth="1"/>
    <col min="48" max="48" width="10.7109375" style="72" customWidth="1"/>
    <col min="49" max="50" width="16.42578125" style="72" customWidth="1"/>
    <col min="51" max="51" width="17.42578125" style="72" customWidth="1"/>
    <col min="52" max="52" width="21.5703125" style="72" customWidth="1"/>
    <col min="53" max="53" width="23.7109375" style="72" customWidth="1"/>
    <col min="54" max="54" width="21.5703125" style="72" customWidth="1"/>
    <col min="55" max="55" width="32.5703125" style="72" customWidth="1"/>
    <col min="56" max="56" width="21.28515625" style="72" customWidth="1"/>
    <col min="57" max="57" width="55.5703125" style="72" customWidth="1"/>
    <col min="58" max="59" width="30.7109375" style="72" customWidth="1"/>
    <col min="60" max="60" width="20.7109375" style="72" customWidth="1"/>
    <col min="61" max="61" width="24.28515625" style="72" customWidth="1"/>
    <col min="62" max="62" width="37.28515625" style="72" customWidth="1"/>
    <col min="63" max="63" width="33.28515625" style="72" customWidth="1"/>
    <col min="64" max="64" width="36.42578125" style="72" customWidth="1"/>
    <col min="65" max="65" width="14.42578125" style="72" customWidth="1"/>
    <col min="66" max="16384" width="8.85546875" style="72"/>
  </cols>
  <sheetData>
    <row r="1" spans="1:80" ht="24" x14ac:dyDescent="0.2">
      <c r="A1" s="86" t="s">
        <v>286</v>
      </c>
      <c r="B1" s="74" t="s">
        <v>16</v>
      </c>
      <c r="C1" s="73" t="s">
        <v>201</v>
      </c>
      <c r="D1" s="73" t="s">
        <v>202</v>
      </c>
      <c r="E1" s="73" t="s">
        <v>203</v>
      </c>
      <c r="F1" s="73" t="s">
        <v>204</v>
      </c>
      <c r="G1" s="73" t="s">
        <v>216</v>
      </c>
      <c r="H1" s="100" t="s">
        <v>217</v>
      </c>
      <c r="I1" s="100" t="s">
        <v>218</v>
      </c>
      <c r="J1" s="100" t="s">
        <v>219</v>
      </c>
      <c r="K1" s="73" t="s">
        <v>17</v>
      </c>
      <c r="L1" s="71" t="s">
        <v>18</v>
      </c>
      <c r="M1" s="73" t="s">
        <v>19</v>
      </c>
      <c r="N1" s="73" t="s">
        <v>20</v>
      </c>
      <c r="O1" s="73" t="s">
        <v>21</v>
      </c>
      <c r="P1" s="73" t="s">
        <v>22</v>
      </c>
      <c r="Q1" s="73" t="s">
        <v>220</v>
      </c>
      <c r="R1" s="73" t="s">
        <v>221</v>
      </c>
      <c r="S1" s="71" t="s">
        <v>222</v>
      </c>
      <c r="T1" s="73" t="s">
        <v>223</v>
      </c>
      <c r="U1" s="73" t="s">
        <v>224</v>
      </c>
      <c r="V1" s="73" t="s">
        <v>23</v>
      </c>
      <c r="W1" s="74" t="s">
        <v>24</v>
      </c>
      <c r="X1" s="74" t="s">
        <v>25</v>
      </c>
      <c r="Y1" s="74" t="s">
        <v>26</v>
      </c>
      <c r="Z1" s="74" t="s">
        <v>27</v>
      </c>
      <c r="AA1" s="74" t="s">
        <v>28</v>
      </c>
      <c r="AB1" s="74" t="s">
        <v>29</v>
      </c>
      <c r="AC1" s="74" t="s">
        <v>30</v>
      </c>
      <c r="AD1" s="74" t="s">
        <v>31</v>
      </c>
      <c r="AE1" s="74" t="s">
        <v>32</v>
      </c>
      <c r="AF1" s="74" t="s">
        <v>33</v>
      </c>
      <c r="AG1" s="73" t="s">
        <v>34</v>
      </c>
      <c r="AH1" s="73" t="s">
        <v>35</v>
      </c>
      <c r="AI1" s="73" t="s">
        <v>36</v>
      </c>
      <c r="AJ1" s="73" t="s">
        <v>37</v>
      </c>
      <c r="AK1" s="73" t="s">
        <v>38</v>
      </c>
      <c r="AL1" s="73" t="s">
        <v>39</v>
      </c>
      <c r="AM1" s="73" t="s">
        <v>40</v>
      </c>
      <c r="AN1" s="73" t="s">
        <v>41</v>
      </c>
      <c r="AO1" s="73" t="s">
        <v>42</v>
      </c>
      <c r="AP1" s="73" t="s">
        <v>43</v>
      </c>
      <c r="AQ1" s="73" t="s">
        <v>44</v>
      </c>
      <c r="AR1" s="73" t="s">
        <v>225</v>
      </c>
      <c r="AS1" s="73" t="s">
        <v>45</v>
      </c>
      <c r="AT1" s="73" t="s">
        <v>46</v>
      </c>
      <c r="AU1" s="73" t="s">
        <v>47</v>
      </c>
      <c r="AV1" s="73" t="s">
        <v>48</v>
      </c>
      <c r="AW1" s="71" t="s">
        <v>226</v>
      </c>
      <c r="AX1" s="71" t="s">
        <v>227</v>
      </c>
      <c r="AY1" s="71" t="s">
        <v>228</v>
      </c>
      <c r="AZ1" s="71" t="s">
        <v>229</v>
      </c>
      <c r="BA1" s="71" t="s">
        <v>310</v>
      </c>
      <c r="BB1" s="71" t="s">
        <v>311</v>
      </c>
      <c r="BC1" s="73" t="s">
        <v>134</v>
      </c>
      <c r="BD1" s="71" t="s">
        <v>136</v>
      </c>
      <c r="BE1" s="100" t="s">
        <v>49</v>
      </c>
      <c r="BF1" s="71" t="s">
        <v>230</v>
      </c>
      <c r="BG1" s="71" t="s">
        <v>50</v>
      </c>
      <c r="BH1" s="71" t="s">
        <v>231</v>
      </c>
      <c r="BI1" s="71" t="s">
        <v>232</v>
      </c>
      <c r="BJ1" s="73" t="s">
        <v>51</v>
      </c>
      <c r="BK1" s="73" t="s">
        <v>52</v>
      </c>
      <c r="BL1" s="73" t="s">
        <v>304</v>
      </c>
      <c r="BM1" s="73" t="s">
        <v>213</v>
      </c>
    </row>
    <row r="2" spans="1:80" s="105" customFormat="1" ht="261" customHeight="1" x14ac:dyDescent="0.2">
      <c r="A2" s="86" t="s">
        <v>138</v>
      </c>
      <c r="B2" s="76" t="s">
        <v>282</v>
      </c>
      <c r="C2" s="102" t="s">
        <v>208</v>
      </c>
      <c r="D2" s="102" t="s">
        <v>209</v>
      </c>
      <c r="E2" s="102" t="s">
        <v>210</v>
      </c>
      <c r="F2" s="102" t="s">
        <v>211</v>
      </c>
      <c r="G2" s="102" t="s">
        <v>233</v>
      </c>
      <c r="H2" s="102" t="s">
        <v>234</v>
      </c>
      <c r="I2" s="102" t="s">
        <v>235</v>
      </c>
      <c r="J2" s="102" t="s">
        <v>234</v>
      </c>
      <c r="K2" s="102" t="s">
        <v>275</v>
      </c>
      <c r="L2" s="103" t="s">
        <v>281</v>
      </c>
      <c r="M2" s="102" t="s">
        <v>293</v>
      </c>
      <c r="N2" s="102" t="s">
        <v>296</v>
      </c>
      <c r="O2" s="102" t="s">
        <v>294</v>
      </c>
      <c r="P2" s="102" t="s">
        <v>11</v>
      </c>
      <c r="Q2" s="102" t="s">
        <v>244</v>
      </c>
      <c r="R2" s="102" t="s">
        <v>245</v>
      </c>
      <c r="S2" s="103" t="s">
        <v>236</v>
      </c>
      <c r="T2" s="102" t="s">
        <v>237</v>
      </c>
      <c r="U2" s="102" t="s">
        <v>238</v>
      </c>
      <c r="V2" s="102" t="s">
        <v>139</v>
      </c>
      <c r="W2" s="103" t="s">
        <v>140</v>
      </c>
      <c r="X2" s="103" t="s">
        <v>141</v>
      </c>
      <c r="Y2" s="103" t="s">
        <v>8</v>
      </c>
      <c r="Z2" s="103" t="s">
        <v>8</v>
      </c>
      <c r="AA2" s="103" t="s">
        <v>8</v>
      </c>
      <c r="AB2" s="103" t="s">
        <v>8</v>
      </c>
      <c r="AC2" s="103" t="s">
        <v>8</v>
      </c>
      <c r="AD2" s="103" t="s">
        <v>8</v>
      </c>
      <c r="AE2" s="103" t="s">
        <v>8</v>
      </c>
      <c r="AF2" s="103" t="s">
        <v>8</v>
      </c>
      <c r="AG2" s="102" t="s">
        <v>13</v>
      </c>
      <c r="AH2" s="103" t="s">
        <v>300</v>
      </c>
      <c r="AI2" s="102" t="s">
        <v>297</v>
      </c>
      <c r="AJ2" s="76" t="s">
        <v>298</v>
      </c>
      <c r="AK2" s="102" t="s">
        <v>299</v>
      </c>
      <c r="AL2" s="76" t="s">
        <v>298</v>
      </c>
      <c r="AM2" s="102" t="s">
        <v>299</v>
      </c>
      <c r="AN2" s="76" t="s">
        <v>298</v>
      </c>
      <c r="AO2" s="102" t="s">
        <v>299</v>
      </c>
      <c r="AP2" s="76" t="s">
        <v>298</v>
      </c>
      <c r="AQ2" s="102" t="s">
        <v>299</v>
      </c>
      <c r="AR2" s="102" t="s">
        <v>276</v>
      </c>
      <c r="AS2" s="114" t="s">
        <v>277</v>
      </c>
      <c r="AT2" s="114"/>
      <c r="AU2" s="114"/>
      <c r="AV2" s="114"/>
      <c r="AW2" s="115" t="s">
        <v>302</v>
      </c>
      <c r="AX2" s="115"/>
      <c r="AY2" s="115"/>
      <c r="AZ2" s="115"/>
      <c r="BA2" s="112" t="s">
        <v>313</v>
      </c>
      <c r="BB2" s="112" t="s">
        <v>312</v>
      </c>
      <c r="BC2" s="102" t="s">
        <v>309</v>
      </c>
      <c r="BD2" s="103" t="s">
        <v>137</v>
      </c>
      <c r="BE2" s="102" t="s">
        <v>285</v>
      </c>
      <c r="BF2" s="103" t="s">
        <v>14</v>
      </c>
      <c r="BG2" s="76" t="s">
        <v>10</v>
      </c>
      <c r="BH2" s="76" t="s">
        <v>239</v>
      </c>
      <c r="BI2" s="76" t="s">
        <v>240</v>
      </c>
      <c r="BJ2" s="102" t="s">
        <v>278</v>
      </c>
      <c r="BK2" s="102" t="s">
        <v>142</v>
      </c>
      <c r="BL2" s="102" t="s">
        <v>283</v>
      </c>
      <c r="BM2" s="102" t="s">
        <v>212</v>
      </c>
      <c r="BN2" s="104"/>
      <c r="BO2" s="104"/>
      <c r="BP2" s="104"/>
      <c r="BQ2" s="104"/>
      <c r="BR2" s="104"/>
      <c r="BS2" s="104"/>
      <c r="BT2" s="104"/>
      <c r="BU2" s="104"/>
      <c r="BV2" s="104"/>
      <c r="BW2" s="104"/>
      <c r="BX2" s="104"/>
      <c r="BY2" s="104"/>
      <c r="BZ2" s="104"/>
      <c r="CA2" s="104"/>
      <c r="CB2" s="104"/>
    </row>
    <row r="3" spans="1:80" s="105" customFormat="1" ht="24" x14ac:dyDescent="0.2">
      <c r="A3" s="75" t="s">
        <v>191</v>
      </c>
      <c r="B3" s="76"/>
      <c r="C3" s="73" t="s">
        <v>12</v>
      </c>
      <c r="D3" s="73" t="s">
        <v>12</v>
      </c>
      <c r="E3" s="73" t="s">
        <v>12</v>
      </c>
      <c r="F3" s="73" t="s">
        <v>12</v>
      </c>
      <c r="G3" s="73" t="s">
        <v>12</v>
      </c>
      <c r="H3" s="73" t="s">
        <v>242</v>
      </c>
      <c r="I3" s="73" t="s">
        <v>242</v>
      </c>
      <c r="J3" s="73" t="s">
        <v>242</v>
      </c>
      <c r="K3" s="73" t="s">
        <v>12</v>
      </c>
      <c r="L3" s="71" t="s">
        <v>15</v>
      </c>
      <c r="M3" s="73" t="s">
        <v>12</v>
      </c>
      <c r="N3" s="73" t="s">
        <v>12</v>
      </c>
      <c r="O3" s="73" t="s">
        <v>242</v>
      </c>
      <c r="P3" s="73" t="s">
        <v>12</v>
      </c>
      <c r="Q3" s="73" t="s">
        <v>12</v>
      </c>
      <c r="R3" s="73" t="s">
        <v>12</v>
      </c>
      <c r="S3" s="71" t="s">
        <v>15</v>
      </c>
      <c r="T3" s="73" t="s">
        <v>12</v>
      </c>
      <c r="U3" s="73" t="s">
        <v>12</v>
      </c>
      <c r="V3" s="73" t="s">
        <v>12</v>
      </c>
      <c r="W3" s="71" t="s">
        <v>15</v>
      </c>
      <c r="X3" s="71" t="s">
        <v>15</v>
      </c>
      <c r="Y3" s="71" t="s">
        <v>15</v>
      </c>
      <c r="Z3" s="71" t="s">
        <v>15</v>
      </c>
      <c r="AA3" s="71" t="s">
        <v>15</v>
      </c>
      <c r="AB3" s="71" t="s">
        <v>15</v>
      </c>
      <c r="AC3" s="71" t="s">
        <v>15</v>
      </c>
      <c r="AD3" s="71" t="s">
        <v>15</v>
      </c>
      <c r="AE3" s="71" t="s">
        <v>15</v>
      </c>
      <c r="AF3" s="71" t="s">
        <v>15</v>
      </c>
      <c r="AG3" s="73" t="s">
        <v>12</v>
      </c>
      <c r="AH3" s="71" t="s">
        <v>15</v>
      </c>
      <c r="AI3" s="73" t="s">
        <v>12</v>
      </c>
      <c r="AJ3" s="71" t="s">
        <v>15</v>
      </c>
      <c r="AK3" s="73" t="s">
        <v>12</v>
      </c>
      <c r="AL3" s="71" t="s">
        <v>15</v>
      </c>
      <c r="AM3" s="73" t="s">
        <v>12</v>
      </c>
      <c r="AN3" s="71" t="s">
        <v>15</v>
      </c>
      <c r="AO3" s="73" t="s">
        <v>12</v>
      </c>
      <c r="AP3" s="71" t="s">
        <v>15</v>
      </c>
      <c r="AQ3" s="73" t="s">
        <v>12</v>
      </c>
      <c r="AR3" s="73" t="s">
        <v>12</v>
      </c>
      <c r="AS3" s="73" t="s">
        <v>12</v>
      </c>
      <c r="AT3" s="73" t="s">
        <v>12</v>
      </c>
      <c r="AU3" s="73" t="s">
        <v>12</v>
      </c>
      <c r="AV3" s="73" t="s">
        <v>12</v>
      </c>
      <c r="AW3" s="71" t="s">
        <v>15</v>
      </c>
      <c r="AX3" s="71" t="s">
        <v>15</v>
      </c>
      <c r="AY3" s="71" t="s">
        <v>15</v>
      </c>
      <c r="AZ3" s="71" t="s">
        <v>15</v>
      </c>
      <c r="BA3" s="71" t="s">
        <v>15</v>
      </c>
      <c r="BB3" s="71" t="s">
        <v>15</v>
      </c>
      <c r="BC3" s="73" t="s">
        <v>135</v>
      </c>
      <c r="BD3" s="71" t="s">
        <v>15</v>
      </c>
      <c r="BE3" s="73" t="s">
        <v>243</v>
      </c>
      <c r="BF3" s="74" t="s">
        <v>15</v>
      </c>
      <c r="BG3" s="74" t="s">
        <v>15</v>
      </c>
      <c r="BH3" s="74" t="s">
        <v>15</v>
      </c>
      <c r="BI3" s="74" t="s">
        <v>15</v>
      </c>
      <c r="BJ3" s="73" t="s">
        <v>12</v>
      </c>
      <c r="BK3" s="73" t="s">
        <v>12</v>
      </c>
      <c r="BL3" s="97" t="s">
        <v>12</v>
      </c>
      <c r="BM3" s="73" t="s">
        <v>12</v>
      </c>
      <c r="BN3" s="104"/>
      <c r="BO3" s="104"/>
      <c r="BP3" s="104"/>
      <c r="BQ3" s="104"/>
      <c r="BR3" s="104"/>
      <c r="BS3" s="104"/>
      <c r="BT3" s="104"/>
      <c r="BU3" s="104"/>
      <c r="BV3" s="104"/>
      <c r="BW3" s="104"/>
      <c r="BX3" s="104"/>
      <c r="BY3" s="104"/>
      <c r="BZ3" s="104"/>
      <c r="CA3" s="104"/>
      <c r="CB3" s="104"/>
    </row>
    <row r="4" spans="1:80" s="107" customFormat="1" ht="102.75" x14ac:dyDescent="0.25">
      <c r="A4" s="87" t="s">
        <v>284</v>
      </c>
      <c r="B4" s="103"/>
      <c r="C4" s="78" t="s">
        <v>205</v>
      </c>
      <c r="D4" s="78" t="s">
        <v>206</v>
      </c>
      <c r="E4" s="78" t="s">
        <v>279</v>
      </c>
      <c r="F4" s="78" t="s">
        <v>207</v>
      </c>
      <c r="G4" s="103">
        <v>27752</v>
      </c>
      <c r="H4" s="92">
        <v>119999999999</v>
      </c>
      <c r="I4" s="103"/>
      <c r="J4" s="103"/>
      <c r="K4" s="78">
        <v>50200505</v>
      </c>
      <c r="L4" s="79" t="s">
        <v>7</v>
      </c>
      <c r="M4" s="78" t="s">
        <v>295</v>
      </c>
      <c r="N4" s="78">
        <v>1746016</v>
      </c>
      <c r="O4" s="79">
        <v>1746016</v>
      </c>
      <c r="P4" s="78" t="s">
        <v>144</v>
      </c>
      <c r="Q4" s="93">
        <v>1</v>
      </c>
      <c r="R4" s="93">
        <v>1</v>
      </c>
      <c r="S4" s="103"/>
      <c r="T4" s="103" t="s">
        <v>241</v>
      </c>
      <c r="U4" s="103">
        <v>0</v>
      </c>
      <c r="V4" s="78" t="s">
        <v>0</v>
      </c>
      <c r="W4" s="78">
        <v>0.38500000000000001</v>
      </c>
      <c r="X4" s="79" t="s">
        <v>1</v>
      </c>
      <c r="Y4" s="103"/>
      <c r="Z4" s="103"/>
      <c r="AA4" s="94"/>
      <c r="AB4" s="103"/>
      <c r="AC4" s="103"/>
      <c r="AD4" s="103"/>
      <c r="AE4" s="103"/>
      <c r="AF4" s="103"/>
      <c r="AG4" s="103"/>
      <c r="AH4" s="80" t="s">
        <v>9</v>
      </c>
      <c r="AI4" s="95" t="s">
        <v>280</v>
      </c>
      <c r="AJ4" s="103"/>
      <c r="AK4" s="103"/>
      <c r="AL4" s="103"/>
      <c r="AM4" s="103"/>
      <c r="AN4" s="103"/>
      <c r="AO4" s="103"/>
      <c r="AP4" s="103"/>
      <c r="AQ4" s="103"/>
      <c r="AR4" s="81">
        <v>6.7099999999999999E-8</v>
      </c>
      <c r="AS4" s="82" t="s">
        <v>2</v>
      </c>
      <c r="AT4" s="82" t="s">
        <v>3</v>
      </c>
      <c r="AU4" s="82" t="s">
        <v>4</v>
      </c>
      <c r="AV4" s="82" t="s">
        <v>5</v>
      </c>
      <c r="AW4" s="103"/>
      <c r="AX4" s="103"/>
      <c r="AY4" s="103"/>
      <c r="AZ4" s="103"/>
      <c r="BA4" s="112">
        <v>1E-4</v>
      </c>
      <c r="BB4" s="112" t="s">
        <v>314</v>
      </c>
      <c r="BC4" s="103"/>
      <c r="BD4" s="103"/>
      <c r="BE4" s="103">
        <v>95</v>
      </c>
      <c r="BF4" s="103"/>
      <c r="BG4" s="103"/>
      <c r="BH4" s="103" t="s">
        <v>247</v>
      </c>
      <c r="BI4" s="103" t="s">
        <v>246</v>
      </c>
      <c r="BJ4" s="83" t="s">
        <v>151</v>
      </c>
      <c r="BK4" s="83" t="s">
        <v>6</v>
      </c>
      <c r="BL4" s="103"/>
      <c r="BM4" s="96">
        <v>42449</v>
      </c>
      <c r="BN4" s="106"/>
      <c r="BO4" s="106"/>
      <c r="BP4" s="106"/>
      <c r="BQ4" s="106"/>
      <c r="BR4" s="106"/>
      <c r="BS4" s="106"/>
      <c r="BT4" s="106"/>
      <c r="BU4" s="106"/>
      <c r="BV4" s="106"/>
      <c r="BW4" s="106"/>
      <c r="BX4" s="106"/>
      <c r="BY4" s="106"/>
      <c r="BZ4" s="106"/>
      <c r="CA4" s="106"/>
      <c r="CB4" s="106"/>
    </row>
    <row r="5" spans="1:80" s="107" customFormat="1" ht="102.75" x14ac:dyDescent="0.25">
      <c r="A5" s="87" t="s">
        <v>284</v>
      </c>
      <c r="B5" s="103"/>
      <c r="C5" s="78" t="s">
        <v>205</v>
      </c>
      <c r="D5" s="78" t="s">
        <v>206</v>
      </c>
      <c r="E5" s="78" t="s">
        <v>279</v>
      </c>
      <c r="F5" s="78" t="s">
        <v>207</v>
      </c>
      <c r="G5" s="103">
        <v>27752</v>
      </c>
      <c r="H5" s="92">
        <v>119999999999</v>
      </c>
      <c r="I5" s="103"/>
      <c r="J5" s="103"/>
      <c r="K5" s="78">
        <v>50200505</v>
      </c>
      <c r="L5" s="79" t="s">
        <v>7</v>
      </c>
      <c r="M5" s="78" t="s">
        <v>295</v>
      </c>
      <c r="N5" s="78">
        <v>1746016</v>
      </c>
      <c r="O5" s="79">
        <v>1746016</v>
      </c>
      <c r="P5" s="78" t="s">
        <v>144</v>
      </c>
      <c r="Q5" s="93">
        <v>2</v>
      </c>
      <c r="R5" s="93">
        <v>1</v>
      </c>
      <c r="S5" s="103"/>
      <c r="T5" s="103" t="s">
        <v>241</v>
      </c>
      <c r="U5" s="103">
        <v>0</v>
      </c>
      <c r="V5" s="78" t="s">
        <v>0</v>
      </c>
      <c r="W5" s="78">
        <v>0.38500000000000001</v>
      </c>
      <c r="X5" s="79" t="s">
        <v>1</v>
      </c>
      <c r="Y5" s="103"/>
      <c r="Z5" s="103"/>
      <c r="AA5" s="94"/>
      <c r="AB5" s="103"/>
      <c r="AC5" s="103"/>
      <c r="AD5" s="103"/>
      <c r="AE5" s="103"/>
      <c r="AF5" s="103"/>
      <c r="AG5" s="103"/>
      <c r="AH5" s="80" t="s">
        <v>9</v>
      </c>
      <c r="AI5" s="95" t="s">
        <v>280</v>
      </c>
      <c r="AJ5" s="103"/>
      <c r="AK5" s="103"/>
      <c r="AL5" s="103"/>
      <c r="AM5" s="103"/>
      <c r="AN5" s="103"/>
      <c r="AO5" s="103"/>
      <c r="AP5" s="103"/>
      <c r="AQ5" s="103"/>
      <c r="AR5" s="81">
        <v>6.6699999999999995E-8</v>
      </c>
      <c r="AS5" s="82" t="s">
        <v>2</v>
      </c>
      <c r="AT5" s="82" t="s">
        <v>3</v>
      </c>
      <c r="AU5" s="82" t="s">
        <v>4</v>
      </c>
      <c r="AV5" s="82" t="s">
        <v>5</v>
      </c>
      <c r="AW5" s="103"/>
      <c r="AX5" s="103"/>
      <c r="AY5" s="103"/>
      <c r="AZ5" s="103"/>
      <c r="BA5" s="112">
        <v>1E-4</v>
      </c>
      <c r="BB5" s="112" t="s">
        <v>314</v>
      </c>
      <c r="BC5" s="103"/>
      <c r="BD5" s="103"/>
      <c r="BE5" s="103">
        <v>95</v>
      </c>
      <c r="BF5" s="103"/>
      <c r="BG5" s="103"/>
      <c r="BH5" s="103" t="s">
        <v>247</v>
      </c>
      <c r="BI5" s="103" t="s">
        <v>246</v>
      </c>
      <c r="BJ5" s="83" t="s">
        <v>151</v>
      </c>
      <c r="BK5" s="83" t="s">
        <v>6</v>
      </c>
      <c r="BL5" s="103"/>
      <c r="BM5" s="96">
        <v>42449</v>
      </c>
      <c r="BN5" s="106"/>
      <c r="BO5" s="106"/>
      <c r="BP5" s="106"/>
      <c r="BQ5" s="106"/>
      <c r="BR5" s="106"/>
      <c r="BS5" s="106"/>
      <c r="BT5" s="106"/>
      <c r="BU5" s="106"/>
      <c r="BV5" s="106"/>
      <c r="BW5" s="106"/>
      <c r="BX5" s="106"/>
      <c r="BY5" s="106"/>
      <c r="BZ5" s="106"/>
      <c r="CA5" s="106"/>
      <c r="CB5" s="106"/>
    </row>
    <row r="6" spans="1:80" s="107" customFormat="1" ht="102.75" x14ac:dyDescent="0.25">
      <c r="A6" s="87" t="s">
        <v>284</v>
      </c>
      <c r="B6" s="103"/>
      <c r="C6" s="78" t="s">
        <v>205</v>
      </c>
      <c r="D6" s="78" t="s">
        <v>206</v>
      </c>
      <c r="E6" s="78" t="s">
        <v>279</v>
      </c>
      <c r="F6" s="78" t="s">
        <v>207</v>
      </c>
      <c r="G6" s="103">
        <v>27752</v>
      </c>
      <c r="H6" s="92">
        <v>119999999999</v>
      </c>
      <c r="I6" s="103"/>
      <c r="J6" s="103"/>
      <c r="K6" s="78">
        <v>50200505</v>
      </c>
      <c r="L6" s="79" t="s">
        <v>7</v>
      </c>
      <c r="M6" s="78" t="s">
        <v>295</v>
      </c>
      <c r="N6" s="78">
        <v>1746016</v>
      </c>
      <c r="O6" s="79">
        <v>1746016</v>
      </c>
      <c r="P6" s="78" t="s">
        <v>144</v>
      </c>
      <c r="Q6" s="93">
        <v>3</v>
      </c>
      <c r="R6" s="93">
        <v>1</v>
      </c>
      <c r="S6" s="103"/>
      <c r="T6" s="103" t="s">
        <v>241</v>
      </c>
      <c r="U6" s="103">
        <v>0</v>
      </c>
      <c r="V6" s="78" t="s">
        <v>0</v>
      </c>
      <c r="W6" s="78">
        <v>0.38500000000000001</v>
      </c>
      <c r="X6" s="79" t="s">
        <v>1</v>
      </c>
      <c r="Y6" s="103"/>
      <c r="Z6" s="103"/>
      <c r="AA6" s="94"/>
      <c r="AB6" s="103"/>
      <c r="AC6" s="103"/>
      <c r="AD6" s="103"/>
      <c r="AE6" s="103"/>
      <c r="AF6" s="103"/>
      <c r="AG6" s="103"/>
      <c r="AH6" s="80" t="s">
        <v>9</v>
      </c>
      <c r="AI6" s="95" t="s">
        <v>280</v>
      </c>
      <c r="AJ6" s="103"/>
      <c r="AK6" s="103"/>
      <c r="AL6" s="103"/>
      <c r="AM6" s="103"/>
      <c r="AN6" s="103"/>
      <c r="AO6" s="103"/>
      <c r="AP6" s="103"/>
      <c r="AQ6" s="103"/>
      <c r="AR6" s="81">
        <v>6.6300000000000005E-8</v>
      </c>
      <c r="AS6" s="82" t="s">
        <v>2</v>
      </c>
      <c r="AT6" s="82" t="s">
        <v>3</v>
      </c>
      <c r="AU6" s="82" t="s">
        <v>4</v>
      </c>
      <c r="AV6" s="82" t="s">
        <v>5</v>
      </c>
      <c r="AW6" s="103"/>
      <c r="AX6" s="103"/>
      <c r="AY6" s="103"/>
      <c r="AZ6" s="103"/>
      <c r="BA6" s="112">
        <v>1E-4</v>
      </c>
      <c r="BB6" s="112" t="s">
        <v>314</v>
      </c>
      <c r="BC6" s="103"/>
      <c r="BD6" s="103"/>
      <c r="BE6" s="103">
        <v>95</v>
      </c>
      <c r="BF6" s="103"/>
      <c r="BG6" s="103"/>
      <c r="BH6" s="103" t="s">
        <v>247</v>
      </c>
      <c r="BI6" s="103" t="s">
        <v>246</v>
      </c>
      <c r="BJ6" s="83" t="s">
        <v>151</v>
      </c>
      <c r="BK6" s="83" t="s">
        <v>6</v>
      </c>
      <c r="BL6" s="103"/>
      <c r="BM6" s="96">
        <v>42449</v>
      </c>
      <c r="BN6" s="106"/>
      <c r="BO6" s="106"/>
      <c r="BP6" s="106"/>
      <c r="BQ6" s="106"/>
      <c r="BR6" s="106"/>
      <c r="BS6" s="106"/>
      <c r="BT6" s="106"/>
      <c r="BU6" s="106"/>
      <c r="BV6" s="106"/>
      <c r="BW6" s="106"/>
      <c r="BX6" s="106"/>
      <c r="BY6" s="106"/>
      <c r="BZ6" s="106"/>
      <c r="CA6" s="106"/>
      <c r="CB6" s="106"/>
    </row>
    <row r="7" spans="1:80" s="110" customFormat="1" ht="12.75" x14ac:dyDescent="0.2">
      <c r="A7" s="75"/>
      <c r="B7" s="76"/>
      <c r="C7" s="113" t="s">
        <v>317</v>
      </c>
      <c r="D7" s="113" t="s">
        <v>317</v>
      </c>
      <c r="E7" s="113" t="s">
        <v>317</v>
      </c>
      <c r="F7" s="113" t="s">
        <v>317</v>
      </c>
      <c r="G7" s="113">
        <v>12345</v>
      </c>
      <c r="H7" s="77">
        <v>123123</v>
      </c>
      <c r="I7" s="77"/>
      <c r="J7" s="77"/>
      <c r="K7" s="113">
        <v>12345</v>
      </c>
      <c r="L7" s="76"/>
      <c r="M7" s="113" t="s">
        <v>317</v>
      </c>
      <c r="N7" s="113">
        <v>12345</v>
      </c>
      <c r="O7" s="76"/>
      <c r="P7" s="113" t="s">
        <v>317</v>
      </c>
      <c r="Q7" s="113">
        <v>1</v>
      </c>
      <c r="R7" s="113">
        <v>1</v>
      </c>
      <c r="S7" s="113"/>
      <c r="T7" s="77" t="s">
        <v>317</v>
      </c>
      <c r="U7" s="77">
        <v>1</v>
      </c>
      <c r="V7" s="113" t="s">
        <v>317</v>
      </c>
      <c r="W7" s="76"/>
      <c r="X7" s="76"/>
      <c r="Y7" s="76"/>
      <c r="Z7" s="76"/>
      <c r="AA7" s="76"/>
      <c r="AB7" s="76"/>
      <c r="AC7" s="76"/>
      <c r="AD7" s="76"/>
      <c r="AE7" s="76"/>
      <c r="AF7" s="76"/>
      <c r="AG7" s="113" t="s">
        <v>317</v>
      </c>
      <c r="AH7" s="113"/>
      <c r="AI7" s="113" t="s">
        <v>317</v>
      </c>
      <c r="AJ7" s="76"/>
      <c r="AK7" s="76"/>
      <c r="AL7" s="76"/>
      <c r="AM7" s="76"/>
      <c r="AN7" s="76"/>
      <c r="AO7" s="76"/>
      <c r="AP7" s="76"/>
      <c r="AQ7" s="76"/>
      <c r="AR7" s="111">
        <v>6.6300000000000005E-8</v>
      </c>
      <c r="AS7" s="113" t="s">
        <v>317</v>
      </c>
      <c r="AT7" s="113" t="s">
        <v>317</v>
      </c>
      <c r="AU7" s="113" t="s">
        <v>317</v>
      </c>
      <c r="AV7" s="113" t="s">
        <v>317</v>
      </c>
      <c r="AW7" s="113"/>
      <c r="AX7" s="113"/>
      <c r="AY7" s="113"/>
      <c r="AZ7" s="113"/>
      <c r="BA7" s="113"/>
      <c r="BB7" s="113"/>
      <c r="BC7" s="113" t="s">
        <v>317</v>
      </c>
      <c r="BD7" s="113"/>
      <c r="BE7" s="101">
        <v>1</v>
      </c>
      <c r="BF7" s="113"/>
      <c r="BG7" s="76"/>
      <c r="BH7" s="76"/>
      <c r="BI7" s="76"/>
      <c r="BJ7" s="113" t="s">
        <v>317</v>
      </c>
      <c r="BK7" s="113" t="s">
        <v>317</v>
      </c>
      <c r="BL7" s="108" t="s">
        <v>317</v>
      </c>
      <c r="BM7" s="96">
        <v>42592</v>
      </c>
      <c r="BN7" s="109"/>
      <c r="BO7" s="109"/>
      <c r="BP7" s="109"/>
      <c r="BQ7" s="109"/>
      <c r="BR7" s="109"/>
      <c r="BS7" s="109"/>
      <c r="BT7" s="109"/>
      <c r="BU7" s="109"/>
      <c r="BV7" s="109"/>
      <c r="BW7" s="109"/>
      <c r="BX7" s="109"/>
      <c r="BY7" s="109"/>
      <c r="BZ7" s="109"/>
      <c r="CA7" s="109"/>
      <c r="CB7" s="109"/>
    </row>
    <row r="8" spans="1:80" s="110" customFormat="1" ht="12.75" x14ac:dyDescent="0.2">
      <c r="A8" s="75"/>
      <c r="B8" s="76"/>
      <c r="C8" s="103"/>
      <c r="D8" s="103"/>
      <c r="E8" s="103"/>
      <c r="F8" s="103"/>
      <c r="G8" s="103"/>
      <c r="H8" s="77"/>
      <c r="I8" s="77"/>
      <c r="J8" s="77"/>
      <c r="K8" s="103"/>
      <c r="L8" s="76"/>
      <c r="M8" s="103"/>
      <c r="N8" s="103"/>
      <c r="O8" s="76"/>
      <c r="P8" s="103"/>
      <c r="Q8" s="103"/>
      <c r="R8" s="103"/>
      <c r="S8" s="103"/>
      <c r="T8" s="77"/>
      <c r="U8" s="77"/>
      <c r="V8" s="103"/>
      <c r="W8" s="76"/>
      <c r="X8" s="76"/>
      <c r="Y8" s="76"/>
      <c r="Z8" s="76"/>
      <c r="AA8" s="76"/>
      <c r="AB8" s="76"/>
      <c r="AC8" s="76"/>
      <c r="AD8" s="76"/>
      <c r="AE8" s="76"/>
      <c r="AF8" s="76"/>
      <c r="AG8" s="103"/>
      <c r="AH8" s="103"/>
      <c r="AI8" s="103"/>
      <c r="AJ8" s="76"/>
      <c r="AK8" s="76"/>
      <c r="AL8" s="76"/>
      <c r="AM8" s="76"/>
      <c r="AN8" s="76"/>
      <c r="AO8" s="76"/>
      <c r="AP8" s="76"/>
      <c r="AQ8" s="76"/>
      <c r="AR8" s="103"/>
      <c r="AS8" s="103"/>
      <c r="AT8" s="103"/>
      <c r="AU8" s="103"/>
      <c r="AV8" s="103"/>
      <c r="AW8" s="103"/>
      <c r="AX8" s="103"/>
      <c r="AY8" s="103"/>
      <c r="AZ8" s="103"/>
      <c r="BA8" s="112"/>
      <c r="BB8" s="112"/>
      <c r="BC8" s="103"/>
      <c r="BD8" s="103"/>
      <c r="BE8" s="101" t="str">
        <f>IF(AR8="","",'Test Quality Rating Tool'!$H$7)</f>
        <v/>
      </c>
      <c r="BF8" s="103"/>
      <c r="BG8" s="76"/>
      <c r="BH8" s="76"/>
      <c r="BI8" s="76"/>
      <c r="BJ8" s="103"/>
      <c r="BK8" s="103"/>
      <c r="BL8" s="108" t="str">
        <f>IF(AR8="","",CONCATENATE('Test Quality Rating Tool'!$N$12,'Test Quality Rating Tool'!$N$14,'Test Quality Rating Tool'!$N$15,'Test Quality Rating Tool'!$N$16,'Test Quality Rating Tool'!$N$17,'Test Quality Rating Tool'!$N$18,'Test Quality Rating Tool'!$N$19,'Test Quality Rating Tool'!$N$20,'Test Quality Rating Tool'!$N$21,'Test Quality Rating Tool'!$N$22,'Test Quality Rating Tool'!$N$23,'Test Quality Rating Tool'!$N$24,'Test Quality Rating Tool'!$N$25,'Test Quality Rating Tool'!$N$28,'Test Quality Rating Tool'!$N$29,'Test Quality Rating Tool'!$N$30,'Test Quality Rating Tool'!$N$31,'Test Quality Rating Tool'!$N$32,'Test Quality Rating Tool'!$N$33,'Test Quality Rating Tool'!$N$34,'Test Quality Rating Tool'!$N$35,'Test Quality Rating Tool'!$N$36,'Test Quality Rating Tool'!$N$37,'Test Quality Rating Tool'!$N$38,'Test Quality Rating Tool'!$N$39,'Test Quality Rating Tool'!$N$40,'Test Quality Rating Tool'!$N$41,'Test Quality Rating Tool'!$N$42,'Test Quality Rating Tool'!$N$43,'Test Quality Rating Tool'!$N$44,'Test Quality Rating Tool'!$N$45,'Test Quality Rating Tool'!$N$46,'Test Quality Rating Tool'!$N$47,'Test Quality Rating Tool'!$N$48,'Test Quality Rating Tool'!$N$49,'Test Quality Rating Tool'!$N$50,'Test Quality Rating Tool'!$N$51,'Test Quality Rating Tool'!$N$52,'Test Quality Rating Tool'!$N$53,'Test Quality Rating Tool'!$N$54,'Test Quality Rating Tool'!$N$55,'Test Quality Rating Tool'!$N$56,'Test Quality Rating Tool'!$N$57,'Test Quality Rating Tool'!$N$58,'Test Quality Rating Tool'!$N$59,'Test Quality Rating Tool'!$N$60,'Test Quality Rating Tool'!$N$63,'Test Quality Rating Tool'!$N$64,'Test Quality Rating Tool'!$N$65,'Test Quality Rating Tool'!$N$66,'Test Quality Rating Tool'!$N$67,'Test Quality Rating Tool'!$N$68,'Test Quality Rating Tool'!$N$69,'Test Quality Rating Tool'!$N$70,'Test Quality Rating Tool'!$N$71,'Test Quality Rating Tool'!$N$72,'Test Quality Rating Tool'!$N$73,'Test Quality Rating Tool'!$N$74,'Test Quality Rating Tool'!$N$75,'Test Quality Rating Tool'!$N$76,'Test Quality Rating Tool'!$N$77))</f>
        <v/>
      </c>
      <c r="BM8" s="103"/>
      <c r="BN8" s="109"/>
      <c r="BO8" s="109"/>
      <c r="BP8" s="109"/>
      <c r="BQ8" s="109"/>
      <c r="BR8" s="109"/>
      <c r="BS8" s="109"/>
      <c r="BT8" s="109"/>
      <c r="BU8" s="109"/>
      <c r="BV8" s="109"/>
      <c r="BW8" s="109"/>
      <c r="BX8" s="109"/>
      <c r="BY8" s="109"/>
      <c r="BZ8" s="109"/>
      <c r="CA8" s="109"/>
      <c r="CB8" s="109"/>
    </row>
    <row r="9" spans="1:80" s="110" customFormat="1" ht="12.75" x14ac:dyDescent="0.2">
      <c r="A9" s="75"/>
      <c r="B9" s="76"/>
      <c r="C9" s="103"/>
      <c r="D9" s="103"/>
      <c r="E9" s="103"/>
      <c r="F9" s="103"/>
      <c r="G9" s="103"/>
      <c r="H9" s="77"/>
      <c r="I9" s="77"/>
      <c r="J9" s="77"/>
      <c r="K9" s="103"/>
      <c r="L9" s="76"/>
      <c r="M9" s="103"/>
      <c r="N9" s="103"/>
      <c r="O9" s="76"/>
      <c r="P9" s="103"/>
      <c r="Q9" s="103"/>
      <c r="R9" s="103"/>
      <c r="S9" s="103"/>
      <c r="T9" s="77"/>
      <c r="U9" s="77"/>
      <c r="V9" s="103"/>
      <c r="W9" s="76"/>
      <c r="X9" s="76"/>
      <c r="Y9" s="76"/>
      <c r="Z9" s="76"/>
      <c r="AA9" s="76"/>
      <c r="AB9" s="76"/>
      <c r="AC9" s="76"/>
      <c r="AD9" s="76"/>
      <c r="AE9" s="76"/>
      <c r="AF9" s="76"/>
      <c r="AG9" s="103"/>
      <c r="AH9" s="103"/>
      <c r="AI9" s="103"/>
      <c r="AJ9" s="76"/>
      <c r="AK9" s="76"/>
      <c r="AL9" s="76"/>
      <c r="AM9" s="76"/>
      <c r="AN9" s="76"/>
      <c r="AO9" s="76"/>
      <c r="AP9" s="76"/>
      <c r="AQ9" s="76"/>
      <c r="AR9" s="103"/>
      <c r="AS9" s="103"/>
      <c r="AT9" s="103"/>
      <c r="AU9" s="103"/>
      <c r="AV9" s="103"/>
      <c r="AW9" s="103"/>
      <c r="AX9" s="103"/>
      <c r="AY9" s="103"/>
      <c r="AZ9" s="103"/>
      <c r="BA9" s="112"/>
      <c r="BB9" s="112"/>
      <c r="BC9" s="103"/>
      <c r="BD9" s="103"/>
      <c r="BE9" s="101" t="str">
        <f>IF(AR9="","",'Test Quality Rating Tool'!$H$7)</f>
        <v/>
      </c>
      <c r="BF9" s="103"/>
      <c r="BG9" s="76"/>
      <c r="BH9" s="76"/>
      <c r="BI9" s="76"/>
      <c r="BJ9" s="103"/>
      <c r="BK9" s="103"/>
      <c r="BL9" s="108" t="str">
        <f>IF(AR9="","",CONCATENATE('Test Quality Rating Tool'!$N$12,'Test Quality Rating Tool'!$N$14,'Test Quality Rating Tool'!$N$15,'Test Quality Rating Tool'!$N$16,'Test Quality Rating Tool'!$N$17,'Test Quality Rating Tool'!$N$18,'Test Quality Rating Tool'!$N$19,'Test Quality Rating Tool'!$N$20,'Test Quality Rating Tool'!$N$21,'Test Quality Rating Tool'!$N$22,'Test Quality Rating Tool'!$N$23,'Test Quality Rating Tool'!$N$24,'Test Quality Rating Tool'!$N$25,'Test Quality Rating Tool'!$N$28,'Test Quality Rating Tool'!$N$29,'Test Quality Rating Tool'!$N$30,'Test Quality Rating Tool'!$N$31,'Test Quality Rating Tool'!$N$32,'Test Quality Rating Tool'!$N$33,'Test Quality Rating Tool'!$N$34,'Test Quality Rating Tool'!$N$35,'Test Quality Rating Tool'!$N$36,'Test Quality Rating Tool'!$N$37,'Test Quality Rating Tool'!$N$38,'Test Quality Rating Tool'!$N$39,'Test Quality Rating Tool'!$N$40,'Test Quality Rating Tool'!$N$41,'Test Quality Rating Tool'!$N$42,'Test Quality Rating Tool'!$N$43,'Test Quality Rating Tool'!$N$44,'Test Quality Rating Tool'!$N$45,'Test Quality Rating Tool'!$N$46,'Test Quality Rating Tool'!$N$47,'Test Quality Rating Tool'!$N$48,'Test Quality Rating Tool'!$N$49,'Test Quality Rating Tool'!$N$50,'Test Quality Rating Tool'!$N$51,'Test Quality Rating Tool'!$N$52,'Test Quality Rating Tool'!$N$53,'Test Quality Rating Tool'!$N$54,'Test Quality Rating Tool'!$N$55,'Test Quality Rating Tool'!$N$56,'Test Quality Rating Tool'!$N$57,'Test Quality Rating Tool'!$N$58,'Test Quality Rating Tool'!$N$59,'Test Quality Rating Tool'!$N$60,'Test Quality Rating Tool'!$N$63,'Test Quality Rating Tool'!$N$64,'Test Quality Rating Tool'!$N$65,'Test Quality Rating Tool'!$N$66,'Test Quality Rating Tool'!$N$67,'Test Quality Rating Tool'!$N$68,'Test Quality Rating Tool'!$N$69,'Test Quality Rating Tool'!$N$70,'Test Quality Rating Tool'!$N$71,'Test Quality Rating Tool'!$N$72,'Test Quality Rating Tool'!$N$73,'Test Quality Rating Tool'!$N$74,'Test Quality Rating Tool'!$N$75,'Test Quality Rating Tool'!$N$76,'Test Quality Rating Tool'!$N$77))</f>
        <v/>
      </c>
      <c r="BM9" s="103"/>
      <c r="BN9" s="109"/>
      <c r="BO9" s="109"/>
      <c r="BP9" s="109"/>
      <c r="BQ9" s="109"/>
      <c r="BR9" s="109"/>
      <c r="BS9" s="109"/>
      <c r="BT9" s="109"/>
      <c r="BU9" s="109"/>
      <c r="BV9" s="109"/>
      <c r="BW9" s="109"/>
      <c r="BX9" s="109"/>
      <c r="BY9" s="109"/>
      <c r="BZ9" s="109"/>
      <c r="CA9" s="109"/>
      <c r="CB9" s="109"/>
    </row>
    <row r="10" spans="1:80" s="110" customFormat="1" ht="12.75" x14ac:dyDescent="0.2">
      <c r="A10" s="75"/>
      <c r="B10" s="76"/>
      <c r="C10" s="103"/>
      <c r="D10" s="103"/>
      <c r="E10" s="103"/>
      <c r="F10" s="103"/>
      <c r="G10" s="103"/>
      <c r="H10" s="77"/>
      <c r="I10" s="77"/>
      <c r="J10" s="77"/>
      <c r="K10" s="103"/>
      <c r="L10" s="76"/>
      <c r="M10" s="103"/>
      <c r="N10" s="103"/>
      <c r="O10" s="76"/>
      <c r="P10" s="103"/>
      <c r="Q10" s="103"/>
      <c r="R10" s="103"/>
      <c r="S10" s="103"/>
      <c r="T10" s="77"/>
      <c r="U10" s="77"/>
      <c r="V10" s="103"/>
      <c r="W10" s="76"/>
      <c r="X10" s="76"/>
      <c r="Y10" s="76"/>
      <c r="Z10" s="76"/>
      <c r="AA10" s="76"/>
      <c r="AB10" s="76"/>
      <c r="AC10" s="76"/>
      <c r="AD10" s="76"/>
      <c r="AE10" s="76"/>
      <c r="AF10" s="76"/>
      <c r="AG10" s="103"/>
      <c r="AH10" s="103"/>
      <c r="AI10" s="103"/>
      <c r="AJ10" s="76"/>
      <c r="AK10" s="76"/>
      <c r="AL10" s="76"/>
      <c r="AM10" s="76"/>
      <c r="AN10" s="76"/>
      <c r="AO10" s="76"/>
      <c r="AP10" s="76"/>
      <c r="AQ10" s="76"/>
      <c r="AR10" s="103"/>
      <c r="AS10" s="103"/>
      <c r="AT10" s="103"/>
      <c r="AU10" s="103"/>
      <c r="AV10" s="103"/>
      <c r="AW10" s="103"/>
      <c r="AX10" s="103"/>
      <c r="AY10" s="103"/>
      <c r="AZ10" s="103"/>
      <c r="BA10" s="112"/>
      <c r="BB10" s="112"/>
      <c r="BC10" s="103"/>
      <c r="BD10" s="103"/>
      <c r="BE10" s="101" t="str">
        <f>IF(AR10="","",'Test Quality Rating Tool'!$H$7)</f>
        <v/>
      </c>
      <c r="BF10" s="103"/>
      <c r="BG10" s="76"/>
      <c r="BH10" s="76"/>
      <c r="BI10" s="76"/>
      <c r="BJ10" s="103"/>
      <c r="BK10" s="103"/>
      <c r="BL10" s="108" t="str">
        <f>IF(AR10="","",CONCATENATE('Test Quality Rating Tool'!$N$12,'Test Quality Rating Tool'!$N$14,'Test Quality Rating Tool'!$N$15,'Test Quality Rating Tool'!$N$16,'Test Quality Rating Tool'!$N$17,'Test Quality Rating Tool'!$N$18,'Test Quality Rating Tool'!$N$19,'Test Quality Rating Tool'!$N$20,'Test Quality Rating Tool'!$N$21,'Test Quality Rating Tool'!$N$22,'Test Quality Rating Tool'!$N$23,'Test Quality Rating Tool'!$N$24,'Test Quality Rating Tool'!$N$25,'Test Quality Rating Tool'!$N$28,'Test Quality Rating Tool'!$N$29,'Test Quality Rating Tool'!$N$30,'Test Quality Rating Tool'!$N$31,'Test Quality Rating Tool'!$N$32,'Test Quality Rating Tool'!$N$33,'Test Quality Rating Tool'!$N$34,'Test Quality Rating Tool'!$N$35,'Test Quality Rating Tool'!$N$36,'Test Quality Rating Tool'!$N$37,'Test Quality Rating Tool'!$N$38,'Test Quality Rating Tool'!$N$39,'Test Quality Rating Tool'!$N$40,'Test Quality Rating Tool'!$N$41,'Test Quality Rating Tool'!$N$42,'Test Quality Rating Tool'!$N$43,'Test Quality Rating Tool'!$N$44,'Test Quality Rating Tool'!$N$45,'Test Quality Rating Tool'!$N$46,'Test Quality Rating Tool'!$N$47,'Test Quality Rating Tool'!$N$48,'Test Quality Rating Tool'!$N$49,'Test Quality Rating Tool'!$N$50,'Test Quality Rating Tool'!$N$51,'Test Quality Rating Tool'!$N$52,'Test Quality Rating Tool'!$N$53,'Test Quality Rating Tool'!$N$54,'Test Quality Rating Tool'!$N$55,'Test Quality Rating Tool'!$N$56,'Test Quality Rating Tool'!$N$57,'Test Quality Rating Tool'!$N$58,'Test Quality Rating Tool'!$N$59,'Test Quality Rating Tool'!$N$60,'Test Quality Rating Tool'!$N$63,'Test Quality Rating Tool'!$N$64,'Test Quality Rating Tool'!$N$65,'Test Quality Rating Tool'!$N$66,'Test Quality Rating Tool'!$N$67,'Test Quality Rating Tool'!$N$68,'Test Quality Rating Tool'!$N$69,'Test Quality Rating Tool'!$N$70,'Test Quality Rating Tool'!$N$71,'Test Quality Rating Tool'!$N$72,'Test Quality Rating Tool'!$N$73,'Test Quality Rating Tool'!$N$74,'Test Quality Rating Tool'!$N$75,'Test Quality Rating Tool'!$N$76,'Test Quality Rating Tool'!$N$77))</f>
        <v/>
      </c>
      <c r="BM10" s="103"/>
      <c r="BN10" s="109"/>
      <c r="BO10" s="109"/>
      <c r="BP10" s="109"/>
      <c r="BQ10" s="109"/>
      <c r="BR10" s="109"/>
      <c r="BS10" s="109"/>
      <c r="BT10" s="109"/>
      <c r="BU10" s="109"/>
      <c r="BV10" s="109"/>
      <c r="BW10" s="109"/>
      <c r="BX10" s="109"/>
      <c r="BY10" s="109"/>
      <c r="BZ10" s="109"/>
      <c r="CA10" s="109"/>
      <c r="CB10" s="109"/>
    </row>
    <row r="11" spans="1:80" s="110" customFormat="1" ht="12.75" x14ac:dyDescent="0.2">
      <c r="A11" s="75"/>
      <c r="B11" s="76"/>
      <c r="C11" s="103"/>
      <c r="D11" s="103"/>
      <c r="E11" s="103"/>
      <c r="F11" s="103"/>
      <c r="G11" s="103"/>
      <c r="H11" s="77"/>
      <c r="I11" s="77"/>
      <c r="J11" s="77"/>
      <c r="K11" s="103"/>
      <c r="L11" s="76"/>
      <c r="M11" s="103"/>
      <c r="N11" s="103"/>
      <c r="O11" s="76"/>
      <c r="P11" s="103"/>
      <c r="Q11" s="103"/>
      <c r="R11" s="103"/>
      <c r="S11" s="103"/>
      <c r="T11" s="77"/>
      <c r="U11" s="77"/>
      <c r="V11" s="103"/>
      <c r="W11" s="76"/>
      <c r="X11" s="76"/>
      <c r="Y11" s="76"/>
      <c r="Z11" s="76"/>
      <c r="AA11" s="76"/>
      <c r="AB11" s="76"/>
      <c r="AC11" s="76"/>
      <c r="AD11" s="76"/>
      <c r="AE11" s="76"/>
      <c r="AF11" s="76"/>
      <c r="AG11" s="103"/>
      <c r="AH11" s="103"/>
      <c r="AI11" s="103"/>
      <c r="AJ11" s="76"/>
      <c r="AK11" s="76"/>
      <c r="AL11" s="76"/>
      <c r="AM11" s="76"/>
      <c r="AN11" s="76"/>
      <c r="AO11" s="76"/>
      <c r="AP11" s="76"/>
      <c r="AQ11" s="76"/>
      <c r="AR11" s="103"/>
      <c r="AS11" s="103"/>
      <c r="AT11" s="103"/>
      <c r="AU11" s="103"/>
      <c r="AV11" s="103"/>
      <c r="AW11" s="103"/>
      <c r="AX11" s="103"/>
      <c r="AY11" s="103"/>
      <c r="AZ11" s="103"/>
      <c r="BA11" s="112"/>
      <c r="BB11" s="112"/>
      <c r="BC11" s="103"/>
      <c r="BD11" s="103"/>
      <c r="BE11" s="101" t="str">
        <f>IF(AR11="","",'Test Quality Rating Tool'!$H$7)</f>
        <v/>
      </c>
      <c r="BF11" s="103"/>
      <c r="BG11" s="76"/>
      <c r="BH11" s="76"/>
      <c r="BI11" s="76"/>
      <c r="BJ11" s="103"/>
      <c r="BK11" s="103"/>
      <c r="BL11" s="108" t="str">
        <f>IF(AR11="","",CONCATENATE('Test Quality Rating Tool'!$N$12,'Test Quality Rating Tool'!$N$14,'Test Quality Rating Tool'!$N$15,'Test Quality Rating Tool'!$N$16,'Test Quality Rating Tool'!$N$17,'Test Quality Rating Tool'!$N$18,'Test Quality Rating Tool'!$N$19,'Test Quality Rating Tool'!$N$20,'Test Quality Rating Tool'!$N$21,'Test Quality Rating Tool'!$N$22,'Test Quality Rating Tool'!$N$23,'Test Quality Rating Tool'!$N$24,'Test Quality Rating Tool'!$N$25,'Test Quality Rating Tool'!$N$28,'Test Quality Rating Tool'!$N$29,'Test Quality Rating Tool'!$N$30,'Test Quality Rating Tool'!$N$31,'Test Quality Rating Tool'!$N$32,'Test Quality Rating Tool'!$N$33,'Test Quality Rating Tool'!$N$34,'Test Quality Rating Tool'!$N$35,'Test Quality Rating Tool'!$N$36,'Test Quality Rating Tool'!$N$37,'Test Quality Rating Tool'!$N$38,'Test Quality Rating Tool'!$N$39,'Test Quality Rating Tool'!$N$40,'Test Quality Rating Tool'!$N$41,'Test Quality Rating Tool'!$N$42,'Test Quality Rating Tool'!$N$43,'Test Quality Rating Tool'!$N$44,'Test Quality Rating Tool'!$N$45,'Test Quality Rating Tool'!$N$46,'Test Quality Rating Tool'!$N$47,'Test Quality Rating Tool'!$N$48,'Test Quality Rating Tool'!$N$49,'Test Quality Rating Tool'!$N$50,'Test Quality Rating Tool'!$N$51,'Test Quality Rating Tool'!$N$52,'Test Quality Rating Tool'!$N$53,'Test Quality Rating Tool'!$N$54,'Test Quality Rating Tool'!$N$55,'Test Quality Rating Tool'!$N$56,'Test Quality Rating Tool'!$N$57,'Test Quality Rating Tool'!$N$58,'Test Quality Rating Tool'!$N$59,'Test Quality Rating Tool'!$N$60,'Test Quality Rating Tool'!$N$63,'Test Quality Rating Tool'!$N$64,'Test Quality Rating Tool'!$N$65,'Test Quality Rating Tool'!$N$66,'Test Quality Rating Tool'!$N$67,'Test Quality Rating Tool'!$N$68,'Test Quality Rating Tool'!$N$69,'Test Quality Rating Tool'!$N$70,'Test Quality Rating Tool'!$N$71,'Test Quality Rating Tool'!$N$72,'Test Quality Rating Tool'!$N$73,'Test Quality Rating Tool'!$N$74,'Test Quality Rating Tool'!$N$75,'Test Quality Rating Tool'!$N$76,'Test Quality Rating Tool'!$N$77))</f>
        <v/>
      </c>
      <c r="BM11" s="103"/>
      <c r="BN11" s="109"/>
      <c r="BO11" s="109"/>
      <c r="BP11" s="109"/>
      <c r="BQ11" s="109"/>
      <c r="BR11" s="109"/>
      <c r="BS11" s="109"/>
      <c r="BT11" s="109"/>
      <c r="BU11" s="109"/>
      <c r="BV11" s="109"/>
      <c r="BW11" s="109"/>
      <c r="BX11" s="109"/>
      <c r="BY11" s="109"/>
      <c r="BZ11" s="109"/>
      <c r="CA11" s="109"/>
      <c r="CB11" s="109"/>
    </row>
    <row r="12" spans="1:80" s="110" customFormat="1" ht="12.75" x14ac:dyDescent="0.2">
      <c r="A12" s="75"/>
      <c r="B12" s="76"/>
      <c r="C12" s="103"/>
      <c r="D12" s="103"/>
      <c r="E12" s="103"/>
      <c r="F12" s="103"/>
      <c r="G12" s="103"/>
      <c r="H12" s="77"/>
      <c r="I12" s="77"/>
      <c r="J12" s="77"/>
      <c r="K12" s="103"/>
      <c r="L12" s="76"/>
      <c r="M12" s="103"/>
      <c r="N12" s="103"/>
      <c r="O12" s="76"/>
      <c r="P12" s="103"/>
      <c r="Q12" s="103"/>
      <c r="R12" s="103"/>
      <c r="S12" s="103"/>
      <c r="T12" s="77"/>
      <c r="U12" s="77"/>
      <c r="V12" s="103"/>
      <c r="W12" s="76"/>
      <c r="X12" s="76"/>
      <c r="Y12" s="76"/>
      <c r="Z12" s="76"/>
      <c r="AA12" s="76"/>
      <c r="AB12" s="76"/>
      <c r="AC12" s="76"/>
      <c r="AD12" s="76"/>
      <c r="AE12" s="76"/>
      <c r="AF12" s="76"/>
      <c r="AG12" s="103"/>
      <c r="AH12" s="103"/>
      <c r="AI12" s="103"/>
      <c r="AJ12" s="76"/>
      <c r="AK12" s="76"/>
      <c r="AL12" s="76"/>
      <c r="AM12" s="76"/>
      <c r="AN12" s="76"/>
      <c r="AO12" s="76"/>
      <c r="AP12" s="76"/>
      <c r="AQ12" s="76"/>
      <c r="AR12" s="103"/>
      <c r="AS12" s="103"/>
      <c r="AT12" s="103"/>
      <c r="AU12" s="103"/>
      <c r="AV12" s="103"/>
      <c r="AW12" s="103"/>
      <c r="AX12" s="103"/>
      <c r="AY12" s="103"/>
      <c r="AZ12" s="103"/>
      <c r="BA12" s="112"/>
      <c r="BB12" s="112"/>
      <c r="BC12" s="103"/>
      <c r="BD12" s="103"/>
      <c r="BE12" s="101" t="str">
        <f>IF(AR12="","",'Test Quality Rating Tool'!$H$7)</f>
        <v/>
      </c>
      <c r="BF12" s="103"/>
      <c r="BG12" s="76"/>
      <c r="BH12" s="76"/>
      <c r="BI12" s="76"/>
      <c r="BJ12" s="103"/>
      <c r="BK12" s="103"/>
      <c r="BL12" s="108" t="str">
        <f>IF(AR12="","",CONCATENATE('Test Quality Rating Tool'!$N$12,'Test Quality Rating Tool'!$N$14,'Test Quality Rating Tool'!$N$15,'Test Quality Rating Tool'!$N$16,'Test Quality Rating Tool'!$N$17,'Test Quality Rating Tool'!$N$18,'Test Quality Rating Tool'!$N$19,'Test Quality Rating Tool'!$N$20,'Test Quality Rating Tool'!$N$21,'Test Quality Rating Tool'!$N$22,'Test Quality Rating Tool'!$N$23,'Test Quality Rating Tool'!$N$24,'Test Quality Rating Tool'!$N$25,'Test Quality Rating Tool'!$N$28,'Test Quality Rating Tool'!$N$29,'Test Quality Rating Tool'!$N$30,'Test Quality Rating Tool'!$N$31,'Test Quality Rating Tool'!$N$32,'Test Quality Rating Tool'!$N$33,'Test Quality Rating Tool'!$N$34,'Test Quality Rating Tool'!$N$35,'Test Quality Rating Tool'!$N$36,'Test Quality Rating Tool'!$N$37,'Test Quality Rating Tool'!$N$38,'Test Quality Rating Tool'!$N$39,'Test Quality Rating Tool'!$N$40,'Test Quality Rating Tool'!$N$41,'Test Quality Rating Tool'!$N$42,'Test Quality Rating Tool'!$N$43,'Test Quality Rating Tool'!$N$44,'Test Quality Rating Tool'!$N$45,'Test Quality Rating Tool'!$N$46,'Test Quality Rating Tool'!$N$47,'Test Quality Rating Tool'!$N$48,'Test Quality Rating Tool'!$N$49,'Test Quality Rating Tool'!$N$50,'Test Quality Rating Tool'!$N$51,'Test Quality Rating Tool'!$N$52,'Test Quality Rating Tool'!$N$53,'Test Quality Rating Tool'!$N$54,'Test Quality Rating Tool'!$N$55,'Test Quality Rating Tool'!$N$56,'Test Quality Rating Tool'!$N$57,'Test Quality Rating Tool'!$N$58,'Test Quality Rating Tool'!$N$59,'Test Quality Rating Tool'!$N$60,'Test Quality Rating Tool'!$N$63,'Test Quality Rating Tool'!$N$64,'Test Quality Rating Tool'!$N$65,'Test Quality Rating Tool'!$N$66,'Test Quality Rating Tool'!$N$67,'Test Quality Rating Tool'!$N$68,'Test Quality Rating Tool'!$N$69,'Test Quality Rating Tool'!$N$70,'Test Quality Rating Tool'!$N$71,'Test Quality Rating Tool'!$N$72,'Test Quality Rating Tool'!$N$73,'Test Quality Rating Tool'!$N$74,'Test Quality Rating Tool'!$N$75,'Test Quality Rating Tool'!$N$76,'Test Quality Rating Tool'!$N$77))</f>
        <v/>
      </c>
      <c r="BM12" s="103"/>
      <c r="BN12" s="109"/>
      <c r="BO12" s="109"/>
      <c r="BP12" s="109"/>
      <c r="BQ12" s="109"/>
      <c r="BR12" s="109"/>
      <c r="BS12" s="109"/>
      <c r="BT12" s="109"/>
      <c r="BU12" s="109"/>
      <c r="BV12" s="109"/>
      <c r="BW12" s="109"/>
      <c r="BX12" s="109"/>
      <c r="BY12" s="109"/>
      <c r="BZ12" s="109"/>
      <c r="CA12" s="109"/>
      <c r="CB12" s="109"/>
    </row>
    <row r="13" spans="1:80" s="110" customFormat="1" ht="12.75" x14ac:dyDescent="0.2">
      <c r="A13" s="75"/>
      <c r="B13" s="76"/>
      <c r="C13" s="103"/>
      <c r="D13" s="103"/>
      <c r="E13" s="103"/>
      <c r="F13" s="103"/>
      <c r="G13" s="103"/>
      <c r="H13" s="77"/>
      <c r="I13" s="77"/>
      <c r="J13" s="77"/>
      <c r="K13" s="103"/>
      <c r="L13" s="76"/>
      <c r="M13" s="103"/>
      <c r="N13" s="103"/>
      <c r="O13" s="76"/>
      <c r="P13" s="103"/>
      <c r="Q13" s="103"/>
      <c r="R13" s="103"/>
      <c r="S13" s="103"/>
      <c r="T13" s="77"/>
      <c r="U13" s="77"/>
      <c r="V13" s="103"/>
      <c r="W13" s="76"/>
      <c r="X13" s="76"/>
      <c r="Y13" s="76"/>
      <c r="Z13" s="76"/>
      <c r="AA13" s="76"/>
      <c r="AB13" s="76"/>
      <c r="AC13" s="76"/>
      <c r="AD13" s="76"/>
      <c r="AE13" s="76"/>
      <c r="AF13" s="76"/>
      <c r="AG13" s="103"/>
      <c r="AH13" s="103"/>
      <c r="AI13" s="103"/>
      <c r="AJ13" s="76"/>
      <c r="AK13" s="76"/>
      <c r="AL13" s="76"/>
      <c r="AM13" s="76"/>
      <c r="AN13" s="76"/>
      <c r="AO13" s="76"/>
      <c r="AP13" s="76"/>
      <c r="AQ13" s="76"/>
      <c r="AR13" s="103"/>
      <c r="AS13" s="103"/>
      <c r="AT13" s="103"/>
      <c r="AU13" s="103"/>
      <c r="AV13" s="103"/>
      <c r="AW13" s="103"/>
      <c r="AX13" s="103"/>
      <c r="AY13" s="103"/>
      <c r="AZ13" s="103"/>
      <c r="BA13" s="112"/>
      <c r="BB13" s="112"/>
      <c r="BC13" s="103"/>
      <c r="BD13" s="103"/>
      <c r="BE13" s="101" t="str">
        <f>IF(AR13="","",'Test Quality Rating Tool'!$H$7)</f>
        <v/>
      </c>
      <c r="BF13" s="103"/>
      <c r="BG13" s="76"/>
      <c r="BH13" s="76"/>
      <c r="BI13" s="76"/>
      <c r="BJ13" s="103"/>
      <c r="BK13" s="103"/>
      <c r="BL13" s="108" t="str">
        <f>IF(AR13="","",CONCATENATE('Test Quality Rating Tool'!$N$12,'Test Quality Rating Tool'!$N$14,'Test Quality Rating Tool'!$N$15,'Test Quality Rating Tool'!$N$16,'Test Quality Rating Tool'!$N$17,'Test Quality Rating Tool'!$N$18,'Test Quality Rating Tool'!$N$19,'Test Quality Rating Tool'!$N$20,'Test Quality Rating Tool'!$N$21,'Test Quality Rating Tool'!$N$22,'Test Quality Rating Tool'!$N$23,'Test Quality Rating Tool'!$N$24,'Test Quality Rating Tool'!$N$25,'Test Quality Rating Tool'!$N$28,'Test Quality Rating Tool'!$N$29,'Test Quality Rating Tool'!$N$30,'Test Quality Rating Tool'!$N$31,'Test Quality Rating Tool'!$N$32,'Test Quality Rating Tool'!$N$33,'Test Quality Rating Tool'!$N$34,'Test Quality Rating Tool'!$N$35,'Test Quality Rating Tool'!$N$36,'Test Quality Rating Tool'!$N$37,'Test Quality Rating Tool'!$N$38,'Test Quality Rating Tool'!$N$39,'Test Quality Rating Tool'!$N$40,'Test Quality Rating Tool'!$N$41,'Test Quality Rating Tool'!$N$42,'Test Quality Rating Tool'!$N$43,'Test Quality Rating Tool'!$N$44,'Test Quality Rating Tool'!$N$45,'Test Quality Rating Tool'!$N$46,'Test Quality Rating Tool'!$N$47,'Test Quality Rating Tool'!$N$48,'Test Quality Rating Tool'!$N$49,'Test Quality Rating Tool'!$N$50,'Test Quality Rating Tool'!$N$51,'Test Quality Rating Tool'!$N$52,'Test Quality Rating Tool'!$N$53,'Test Quality Rating Tool'!$N$54,'Test Quality Rating Tool'!$N$55,'Test Quality Rating Tool'!$N$56,'Test Quality Rating Tool'!$N$57,'Test Quality Rating Tool'!$N$58,'Test Quality Rating Tool'!$N$59,'Test Quality Rating Tool'!$N$60,'Test Quality Rating Tool'!$N$63,'Test Quality Rating Tool'!$N$64,'Test Quality Rating Tool'!$N$65,'Test Quality Rating Tool'!$N$66,'Test Quality Rating Tool'!$N$67,'Test Quality Rating Tool'!$N$68,'Test Quality Rating Tool'!$N$69,'Test Quality Rating Tool'!$N$70,'Test Quality Rating Tool'!$N$71,'Test Quality Rating Tool'!$N$72,'Test Quality Rating Tool'!$N$73,'Test Quality Rating Tool'!$N$74,'Test Quality Rating Tool'!$N$75,'Test Quality Rating Tool'!$N$76,'Test Quality Rating Tool'!$N$77))</f>
        <v/>
      </c>
      <c r="BM13" s="103"/>
      <c r="BN13" s="109"/>
      <c r="BO13" s="109"/>
      <c r="BP13" s="109"/>
      <c r="BQ13" s="109"/>
      <c r="BR13" s="109"/>
      <c r="BS13" s="109"/>
      <c r="BT13" s="109"/>
      <c r="BU13" s="109"/>
      <c r="BV13" s="109"/>
      <c r="BW13" s="109"/>
      <c r="BX13" s="109"/>
      <c r="BY13" s="109"/>
      <c r="BZ13" s="109"/>
      <c r="CA13" s="109"/>
      <c r="CB13" s="109"/>
    </row>
    <row r="14" spans="1:80" s="110" customFormat="1" ht="12.75" x14ac:dyDescent="0.2">
      <c r="A14" s="75"/>
      <c r="B14" s="76"/>
      <c r="C14" s="103"/>
      <c r="D14" s="103"/>
      <c r="E14" s="103"/>
      <c r="F14" s="103"/>
      <c r="G14" s="103"/>
      <c r="H14" s="77"/>
      <c r="I14" s="77"/>
      <c r="J14" s="77"/>
      <c r="K14" s="103"/>
      <c r="L14" s="76"/>
      <c r="M14" s="103"/>
      <c r="N14" s="103"/>
      <c r="O14" s="76"/>
      <c r="P14" s="103"/>
      <c r="Q14" s="103"/>
      <c r="R14" s="103"/>
      <c r="S14" s="103"/>
      <c r="T14" s="77"/>
      <c r="U14" s="77"/>
      <c r="V14" s="103"/>
      <c r="W14" s="76"/>
      <c r="X14" s="76"/>
      <c r="Y14" s="76"/>
      <c r="Z14" s="76"/>
      <c r="AA14" s="76"/>
      <c r="AB14" s="76"/>
      <c r="AC14" s="76"/>
      <c r="AD14" s="76"/>
      <c r="AE14" s="76"/>
      <c r="AF14" s="76"/>
      <c r="AG14" s="103"/>
      <c r="AH14" s="103"/>
      <c r="AI14" s="103"/>
      <c r="AJ14" s="76"/>
      <c r="AK14" s="76"/>
      <c r="AL14" s="76"/>
      <c r="AM14" s="76"/>
      <c r="AN14" s="76"/>
      <c r="AO14" s="76"/>
      <c r="AP14" s="76"/>
      <c r="AQ14" s="76"/>
      <c r="AR14" s="103"/>
      <c r="AS14" s="103"/>
      <c r="AT14" s="103"/>
      <c r="AU14" s="103"/>
      <c r="AV14" s="103"/>
      <c r="AW14" s="103"/>
      <c r="AX14" s="103"/>
      <c r="AY14" s="103"/>
      <c r="AZ14" s="103"/>
      <c r="BA14" s="112"/>
      <c r="BB14" s="112"/>
      <c r="BC14" s="103"/>
      <c r="BD14" s="103"/>
      <c r="BE14" s="101" t="str">
        <f>IF(AR14="","",'Test Quality Rating Tool'!$H$7)</f>
        <v/>
      </c>
      <c r="BF14" s="103"/>
      <c r="BG14" s="76"/>
      <c r="BH14" s="76"/>
      <c r="BI14" s="76"/>
      <c r="BJ14" s="103"/>
      <c r="BK14" s="103"/>
      <c r="BL14" s="108" t="str">
        <f>IF(AR14="","",CONCATENATE('Test Quality Rating Tool'!$N$12,'Test Quality Rating Tool'!$N$14,'Test Quality Rating Tool'!$N$15,'Test Quality Rating Tool'!$N$16,'Test Quality Rating Tool'!$N$17,'Test Quality Rating Tool'!$N$18,'Test Quality Rating Tool'!$N$19,'Test Quality Rating Tool'!$N$20,'Test Quality Rating Tool'!$N$21,'Test Quality Rating Tool'!$N$22,'Test Quality Rating Tool'!$N$23,'Test Quality Rating Tool'!$N$24,'Test Quality Rating Tool'!$N$25,'Test Quality Rating Tool'!$N$28,'Test Quality Rating Tool'!$N$29,'Test Quality Rating Tool'!$N$30,'Test Quality Rating Tool'!$N$31,'Test Quality Rating Tool'!$N$32,'Test Quality Rating Tool'!$N$33,'Test Quality Rating Tool'!$N$34,'Test Quality Rating Tool'!$N$35,'Test Quality Rating Tool'!$N$36,'Test Quality Rating Tool'!$N$37,'Test Quality Rating Tool'!$N$38,'Test Quality Rating Tool'!$N$39,'Test Quality Rating Tool'!$N$40,'Test Quality Rating Tool'!$N$41,'Test Quality Rating Tool'!$N$42,'Test Quality Rating Tool'!$N$43,'Test Quality Rating Tool'!$N$44,'Test Quality Rating Tool'!$N$45,'Test Quality Rating Tool'!$N$46,'Test Quality Rating Tool'!$N$47,'Test Quality Rating Tool'!$N$48,'Test Quality Rating Tool'!$N$49,'Test Quality Rating Tool'!$N$50,'Test Quality Rating Tool'!$N$51,'Test Quality Rating Tool'!$N$52,'Test Quality Rating Tool'!$N$53,'Test Quality Rating Tool'!$N$54,'Test Quality Rating Tool'!$N$55,'Test Quality Rating Tool'!$N$56,'Test Quality Rating Tool'!$N$57,'Test Quality Rating Tool'!$N$58,'Test Quality Rating Tool'!$N$59,'Test Quality Rating Tool'!$N$60,'Test Quality Rating Tool'!$N$63,'Test Quality Rating Tool'!$N$64,'Test Quality Rating Tool'!$N$65,'Test Quality Rating Tool'!$N$66,'Test Quality Rating Tool'!$N$67,'Test Quality Rating Tool'!$N$68,'Test Quality Rating Tool'!$N$69,'Test Quality Rating Tool'!$N$70,'Test Quality Rating Tool'!$N$71,'Test Quality Rating Tool'!$N$72,'Test Quality Rating Tool'!$N$73,'Test Quality Rating Tool'!$N$74,'Test Quality Rating Tool'!$N$75,'Test Quality Rating Tool'!$N$76,'Test Quality Rating Tool'!$N$77))</f>
        <v/>
      </c>
      <c r="BM14" s="103"/>
      <c r="BN14" s="109"/>
      <c r="BO14" s="109"/>
      <c r="BP14" s="109"/>
      <c r="BQ14" s="109"/>
      <c r="BR14" s="109"/>
      <c r="BS14" s="109"/>
      <c r="BT14" s="109"/>
      <c r="BU14" s="109"/>
      <c r="BV14" s="109"/>
      <c r="BW14" s="109"/>
      <c r="BX14" s="109"/>
      <c r="BY14" s="109"/>
      <c r="BZ14" s="109"/>
      <c r="CA14" s="109"/>
      <c r="CB14" s="109"/>
    </row>
    <row r="15" spans="1:80" s="110" customFormat="1" ht="12.75" x14ac:dyDescent="0.2">
      <c r="A15" s="75"/>
      <c r="B15" s="76"/>
      <c r="C15" s="103"/>
      <c r="D15" s="103"/>
      <c r="E15" s="103"/>
      <c r="F15" s="103"/>
      <c r="G15" s="103"/>
      <c r="H15" s="77"/>
      <c r="I15" s="77"/>
      <c r="J15" s="77"/>
      <c r="K15" s="103"/>
      <c r="L15" s="76"/>
      <c r="M15" s="103"/>
      <c r="N15" s="103"/>
      <c r="O15" s="76"/>
      <c r="P15" s="103"/>
      <c r="Q15" s="103"/>
      <c r="R15" s="103"/>
      <c r="S15" s="103"/>
      <c r="T15" s="77"/>
      <c r="U15" s="77"/>
      <c r="V15" s="103"/>
      <c r="W15" s="76"/>
      <c r="X15" s="76"/>
      <c r="Y15" s="76"/>
      <c r="Z15" s="76"/>
      <c r="AA15" s="76"/>
      <c r="AB15" s="76"/>
      <c r="AC15" s="76"/>
      <c r="AD15" s="76"/>
      <c r="AE15" s="76"/>
      <c r="AF15" s="76"/>
      <c r="AG15" s="103"/>
      <c r="AH15" s="103"/>
      <c r="AI15" s="103"/>
      <c r="AJ15" s="76"/>
      <c r="AK15" s="76"/>
      <c r="AL15" s="76"/>
      <c r="AM15" s="76"/>
      <c r="AN15" s="76"/>
      <c r="AO15" s="76"/>
      <c r="AP15" s="76"/>
      <c r="AQ15" s="76"/>
      <c r="AR15" s="103"/>
      <c r="AS15" s="103"/>
      <c r="AT15" s="103"/>
      <c r="AU15" s="103"/>
      <c r="AV15" s="103"/>
      <c r="AW15" s="103"/>
      <c r="AX15" s="103"/>
      <c r="AY15" s="103"/>
      <c r="AZ15" s="103"/>
      <c r="BA15" s="112"/>
      <c r="BB15" s="112"/>
      <c r="BC15" s="103"/>
      <c r="BD15" s="103"/>
      <c r="BE15" s="101" t="str">
        <f>IF(AR15="","",'Test Quality Rating Tool'!$H$7)</f>
        <v/>
      </c>
      <c r="BF15" s="103"/>
      <c r="BG15" s="76"/>
      <c r="BH15" s="76"/>
      <c r="BI15" s="76"/>
      <c r="BJ15" s="103"/>
      <c r="BK15" s="103"/>
      <c r="BL15" s="108" t="str">
        <f>IF(AR15="","",CONCATENATE('Test Quality Rating Tool'!$N$12,'Test Quality Rating Tool'!$N$14,'Test Quality Rating Tool'!$N$15,'Test Quality Rating Tool'!$N$16,'Test Quality Rating Tool'!$N$17,'Test Quality Rating Tool'!$N$18,'Test Quality Rating Tool'!$N$19,'Test Quality Rating Tool'!$N$20,'Test Quality Rating Tool'!$N$21,'Test Quality Rating Tool'!$N$22,'Test Quality Rating Tool'!$N$23,'Test Quality Rating Tool'!$N$24,'Test Quality Rating Tool'!$N$25,'Test Quality Rating Tool'!$N$28,'Test Quality Rating Tool'!$N$29,'Test Quality Rating Tool'!$N$30,'Test Quality Rating Tool'!$N$31,'Test Quality Rating Tool'!$N$32,'Test Quality Rating Tool'!$N$33,'Test Quality Rating Tool'!$N$34,'Test Quality Rating Tool'!$N$35,'Test Quality Rating Tool'!$N$36,'Test Quality Rating Tool'!$N$37,'Test Quality Rating Tool'!$N$38,'Test Quality Rating Tool'!$N$39,'Test Quality Rating Tool'!$N$40,'Test Quality Rating Tool'!$N$41,'Test Quality Rating Tool'!$N$42,'Test Quality Rating Tool'!$N$43,'Test Quality Rating Tool'!$N$44,'Test Quality Rating Tool'!$N$45,'Test Quality Rating Tool'!$N$46,'Test Quality Rating Tool'!$N$47,'Test Quality Rating Tool'!$N$48,'Test Quality Rating Tool'!$N$49,'Test Quality Rating Tool'!$N$50,'Test Quality Rating Tool'!$N$51,'Test Quality Rating Tool'!$N$52,'Test Quality Rating Tool'!$N$53,'Test Quality Rating Tool'!$N$54,'Test Quality Rating Tool'!$N$55,'Test Quality Rating Tool'!$N$56,'Test Quality Rating Tool'!$N$57,'Test Quality Rating Tool'!$N$58,'Test Quality Rating Tool'!$N$59,'Test Quality Rating Tool'!$N$60,'Test Quality Rating Tool'!$N$63,'Test Quality Rating Tool'!$N$64,'Test Quality Rating Tool'!$N$65,'Test Quality Rating Tool'!$N$66,'Test Quality Rating Tool'!$N$67,'Test Quality Rating Tool'!$N$68,'Test Quality Rating Tool'!$N$69,'Test Quality Rating Tool'!$N$70,'Test Quality Rating Tool'!$N$71,'Test Quality Rating Tool'!$N$72,'Test Quality Rating Tool'!$N$73,'Test Quality Rating Tool'!$N$74,'Test Quality Rating Tool'!$N$75,'Test Quality Rating Tool'!$N$76,'Test Quality Rating Tool'!$N$77))</f>
        <v/>
      </c>
      <c r="BM15" s="103"/>
      <c r="BN15" s="109"/>
      <c r="BO15" s="109"/>
      <c r="BP15" s="109"/>
      <c r="BQ15" s="109"/>
      <c r="BR15" s="109"/>
      <c r="BS15" s="109"/>
      <c r="BT15" s="109"/>
      <c r="BU15" s="109"/>
      <c r="BV15" s="109"/>
      <c r="BW15" s="109"/>
      <c r="BX15" s="109"/>
      <c r="BY15" s="109"/>
      <c r="BZ15" s="109"/>
      <c r="CA15" s="109"/>
      <c r="CB15" s="109"/>
    </row>
    <row r="16" spans="1:80" s="110" customFormat="1" ht="12.75" x14ac:dyDescent="0.2">
      <c r="A16" s="75"/>
      <c r="B16" s="76"/>
      <c r="C16" s="103"/>
      <c r="D16" s="103"/>
      <c r="E16" s="103"/>
      <c r="F16" s="103"/>
      <c r="G16" s="103"/>
      <c r="H16" s="77"/>
      <c r="I16" s="77"/>
      <c r="J16" s="77"/>
      <c r="K16" s="103"/>
      <c r="L16" s="76"/>
      <c r="M16" s="103"/>
      <c r="N16" s="103"/>
      <c r="O16" s="76"/>
      <c r="P16" s="103"/>
      <c r="Q16" s="103"/>
      <c r="R16" s="103"/>
      <c r="S16" s="103"/>
      <c r="T16" s="77"/>
      <c r="U16" s="77"/>
      <c r="V16" s="103"/>
      <c r="W16" s="76"/>
      <c r="X16" s="76"/>
      <c r="Y16" s="76"/>
      <c r="Z16" s="76"/>
      <c r="AA16" s="76"/>
      <c r="AB16" s="76"/>
      <c r="AC16" s="76"/>
      <c r="AD16" s="76"/>
      <c r="AE16" s="76"/>
      <c r="AF16" s="76"/>
      <c r="AG16" s="103"/>
      <c r="AH16" s="103"/>
      <c r="AI16" s="103"/>
      <c r="AJ16" s="76"/>
      <c r="AK16" s="76"/>
      <c r="AL16" s="76"/>
      <c r="AM16" s="76"/>
      <c r="AN16" s="76"/>
      <c r="AO16" s="76"/>
      <c r="AP16" s="76"/>
      <c r="AQ16" s="76"/>
      <c r="AR16" s="103"/>
      <c r="AS16" s="103"/>
      <c r="AT16" s="103"/>
      <c r="AU16" s="103"/>
      <c r="AV16" s="103"/>
      <c r="AW16" s="103"/>
      <c r="AX16" s="103"/>
      <c r="AY16" s="103"/>
      <c r="AZ16" s="103"/>
      <c r="BA16" s="112"/>
      <c r="BB16" s="112"/>
      <c r="BC16" s="103"/>
      <c r="BD16" s="103"/>
      <c r="BE16" s="101" t="str">
        <f>IF(AR16="","",'Test Quality Rating Tool'!$H$7)</f>
        <v/>
      </c>
      <c r="BF16" s="103"/>
      <c r="BG16" s="76"/>
      <c r="BH16" s="76"/>
      <c r="BI16" s="76"/>
      <c r="BJ16" s="103"/>
      <c r="BK16" s="103"/>
      <c r="BL16" s="108" t="str">
        <f>IF(AR16="","",CONCATENATE('Test Quality Rating Tool'!$N$12,'Test Quality Rating Tool'!$N$14,'Test Quality Rating Tool'!$N$15,'Test Quality Rating Tool'!$N$16,'Test Quality Rating Tool'!$N$17,'Test Quality Rating Tool'!$N$18,'Test Quality Rating Tool'!$N$19,'Test Quality Rating Tool'!$N$20,'Test Quality Rating Tool'!$N$21,'Test Quality Rating Tool'!$N$22,'Test Quality Rating Tool'!$N$23,'Test Quality Rating Tool'!$N$24,'Test Quality Rating Tool'!$N$25,'Test Quality Rating Tool'!$N$28,'Test Quality Rating Tool'!$N$29,'Test Quality Rating Tool'!$N$30,'Test Quality Rating Tool'!$N$31,'Test Quality Rating Tool'!$N$32,'Test Quality Rating Tool'!$N$33,'Test Quality Rating Tool'!$N$34,'Test Quality Rating Tool'!$N$35,'Test Quality Rating Tool'!$N$36,'Test Quality Rating Tool'!$N$37,'Test Quality Rating Tool'!$N$38,'Test Quality Rating Tool'!$N$39,'Test Quality Rating Tool'!$N$40,'Test Quality Rating Tool'!$N$41,'Test Quality Rating Tool'!$N$42,'Test Quality Rating Tool'!$N$43,'Test Quality Rating Tool'!$N$44,'Test Quality Rating Tool'!$N$45,'Test Quality Rating Tool'!$N$46,'Test Quality Rating Tool'!$N$47,'Test Quality Rating Tool'!$N$48,'Test Quality Rating Tool'!$N$49,'Test Quality Rating Tool'!$N$50,'Test Quality Rating Tool'!$N$51,'Test Quality Rating Tool'!$N$52,'Test Quality Rating Tool'!$N$53,'Test Quality Rating Tool'!$N$54,'Test Quality Rating Tool'!$N$55,'Test Quality Rating Tool'!$N$56,'Test Quality Rating Tool'!$N$57,'Test Quality Rating Tool'!$N$58,'Test Quality Rating Tool'!$N$59,'Test Quality Rating Tool'!$N$60,'Test Quality Rating Tool'!$N$63,'Test Quality Rating Tool'!$N$64,'Test Quality Rating Tool'!$N$65,'Test Quality Rating Tool'!$N$66,'Test Quality Rating Tool'!$N$67,'Test Quality Rating Tool'!$N$68,'Test Quality Rating Tool'!$N$69,'Test Quality Rating Tool'!$N$70,'Test Quality Rating Tool'!$N$71,'Test Quality Rating Tool'!$N$72,'Test Quality Rating Tool'!$N$73,'Test Quality Rating Tool'!$N$74,'Test Quality Rating Tool'!$N$75,'Test Quality Rating Tool'!$N$76,'Test Quality Rating Tool'!$N$77))</f>
        <v/>
      </c>
      <c r="BM16" s="103"/>
      <c r="BN16" s="109"/>
      <c r="BO16" s="109"/>
      <c r="BP16" s="109"/>
      <c r="BQ16" s="109"/>
      <c r="BR16" s="109"/>
      <c r="BS16" s="109"/>
      <c r="BT16" s="109"/>
      <c r="BU16" s="109"/>
      <c r="BV16" s="109"/>
      <c r="BW16" s="109"/>
      <c r="BX16" s="109"/>
      <c r="BY16" s="109"/>
      <c r="BZ16" s="109"/>
      <c r="CA16" s="109"/>
      <c r="CB16" s="109"/>
    </row>
    <row r="17" spans="1:80" s="110" customFormat="1" ht="12.75" x14ac:dyDescent="0.2">
      <c r="A17" s="75"/>
      <c r="B17" s="76"/>
      <c r="C17" s="103"/>
      <c r="D17" s="103"/>
      <c r="E17" s="103"/>
      <c r="F17" s="103"/>
      <c r="G17" s="103"/>
      <c r="H17" s="77"/>
      <c r="I17" s="77"/>
      <c r="J17" s="77"/>
      <c r="K17" s="103"/>
      <c r="L17" s="76"/>
      <c r="M17" s="103"/>
      <c r="N17" s="103"/>
      <c r="O17" s="76"/>
      <c r="P17" s="103"/>
      <c r="Q17" s="103"/>
      <c r="R17" s="103"/>
      <c r="S17" s="103"/>
      <c r="T17" s="77"/>
      <c r="U17" s="77"/>
      <c r="V17" s="103"/>
      <c r="W17" s="76"/>
      <c r="X17" s="76"/>
      <c r="Y17" s="76"/>
      <c r="Z17" s="76"/>
      <c r="AA17" s="76"/>
      <c r="AB17" s="76"/>
      <c r="AC17" s="76"/>
      <c r="AD17" s="76"/>
      <c r="AE17" s="76"/>
      <c r="AF17" s="76"/>
      <c r="AG17" s="103"/>
      <c r="AH17" s="103"/>
      <c r="AI17" s="103"/>
      <c r="AJ17" s="76"/>
      <c r="AK17" s="76"/>
      <c r="AL17" s="76"/>
      <c r="AM17" s="76"/>
      <c r="AN17" s="76"/>
      <c r="AO17" s="76"/>
      <c r="AP17" s="76"/>
      <c r="AQ17" s="76"/>
      <c r="AR17" s="103"/>
      <c r="AS17" s="103"/>
      <c r="AT17" s="103"/>
      <c r="AU17" s="103"/>
      <c r="AV17" s="103"/>
      <c r="AW17" s="103"/>
      <c r="AX17" s="103"/>
      <c r="AY17" s="103"/>
      <c r="AZ17" s="103"/>
      <c r="BA17" s="112"/>
      <c r="BB17" s="112"/>
      <c r="BC17" s="103"/>
      <c r="BD17" s="103"/>
      <c r="BE17" s="101" t="str">
        <f>IF(AR17="","",'Test Quality Rating Tool'!$H$7)</f>
        <v/>
      </c>
      <c r="BF17" s="103"/>
      <c r="BG17" s="76"/>
      <c r="BH17" s="76"/>
      <c r="BI17" s="76"/>
      <c r="BJ17" s="103"/>
      <c r="BK17" s="103"/>
      <c r="BL17" s="108" t="str">
        <f>IF(AR17="","",CONCATENATE('Test Quality Rating Tool'!$N$12,'Test Quality Rating Tool'!$N$14,'Test Quality Rating Tool'!$N$15,'Test Quality Rating Tool'!$N$16,'Test Quality Rating Tool'!$N$17,'Test Quality Rating Tool'!$N$18,'Test Quality Rating Tool'!$N$19,'Test Quality Rating Tool'!$N$20,'Test Quality Rating Tool'!$N$21,'Test Quality Rating Tool'!$N$22,'Test Quality Rating Tool'!$N$23,'Test Quality Rating Tool'!$N$24,'Test Quality Rating Tool'!$N$25,'Test Quality Rating Tool'!$N$28,'Test Quality Rating Tool'!$N$29,'Test Quality Rating Tool'!$N$30,'Test Quality Rating Tool'!$N$31,'Test Quality Rating Tool'!$N$32,'Test Quality Rating Tool'!$N$33,'Test Quality Rating Tool'!$N$34,'Test Quality Rating Tool'!$N$35,'Test Quality Rating Tool'!$N$36,'Test Quality Rating Tool'!$N$37,'Test Quality Rating Tool'!$N$38,'Test Quality Rating Tool'!$N$39,'Test Quality Rating Tool'!$N$40,'Test Quality Rating Tool'!$N$41,'Test Quality Rating Tool'!$N$42,'Test Quality Rating Tool'!$N$43,'Test Quality Rating Tool'!$N$44,'Test Quality Rating Tool'!$N$45,'Test Quality Rating Tool'!$N$46,'Test Quality Rating Tool'!$N$47,'Test Quality Rating Tool'!$N$48,'Test Quality Rating Tool'!$N$49,'Test Quality Rating Tool'!$N$50,'Test Quality Rating Tool'!$N$51,'Test Quality Rating Tool'!$N$52,'Test Quality Rating Tool'!$N$53,'Test Quality Rating Tool'!$N$54,'Test Quality Rating Tool'!$N$55,'Test Quality Rating Tool'!$N$56,'Test Quality Rating Tool'!$N$57,'Test Quality Rating Tool'!$N$58,'Test Quality Rating Tool'!$N$59,'Test Quality Rating Tool'!$N$60,'Test Quality Rating Tool'!$N$63,'Test Quality Rating Tool'!$N$64,'Test Quality Rating Tool'!$N$65,'Test Quality Rating Tool'!$N$66,'Test Quality Rating Tool'!$N$67,'Test Quality Rating Tool'!$N$68,'Test Quality Rating Tool'!$N$69,'Test Quality Rating Tool'!$N$70,'Test Quality Rating Tool'!$N$71,'Test Quality Rating Tool'!$N$72,'Test Quality Rating Tool'!$N$73,'Test Quality Rating Tool'!$N$74,'Test Quality Rating Tool'!$N$75,'Test Quality Rating Tool'!$N$76,'Test Quality Rating Tool'!$N$77))</f>
        <v/>
      </c>
      <c r="BM17" s="103"/>
      <c r="BN17" s="109"/>
      <c r="BO17" s="109"/>
      <c r="BP17" s="109"/>
      <c r="BQ17" s="109"/>
      <c r="BR17" s="109"/>
      <c r="BS17" s="109"/>
      <c r="BT17" s="109"/>
      <c r="BU17" s="109"/>
      <c r="BV17" s="109"/>
      <c r="BW17" s="109"/>
      <c r="BX17" s="109"/>
      <c r="BY17" s="109"/>
      <c r="BZ17" s="109"/>
      <c r="CA17" s="109"/>
      <c r="CB17" s="109"/>
    </row>
    <row r="18" spans="1:80" s="110" customFormat="1" ht="12.75" x14ac:dyDescent="0.2">
      <c r="A18" s="75"/>
      <c r="B18" s="76"/>
      <c r="C18" s="103"/>
      <c r="D18" s="103"/>
      <c r="E18" s="103"/>
      <c r="F18" s="103"/>
      <c r="G18" s="103"/>
      <c r="H18" s="77"/>
      <c r="I18" s="77"/>
      <c r="J18" s="77"/>
      <c r="K18" s="103"/>
      <c r="L18" s="76"/>
      <c r="M18" s="103"/>
      <c r="N18" s="103"/>
      <c r="O18" s="76"/>
      <c r="P18" s="103"/>
      <c r="Q18" s="103"/>
      <c r="R18" s="103"/>
      <c r="S18" s="103"/>
      <c r="T18" s="77"/>
      <c r="U18" s="77"/>
      <c r="V18" s="103"/>
      <c r="W18" s="76"/>
      <c r="X18" s="76"/>
      <c r="Y18" s="76"/>
      <c r="Z18" s="76"/>
      <c r="AA18" s="76"/>
      <c r="AB18" s="76"/>
      <c r="AC18" s="76"/>
      <c r="AD18" s="76"/>
      <c r="AE18" s="76"/>
      <c r="AF18" s="76"/>
      <c r="AG18" s="103"/>
      <c r="AH18" s="103"/>
      <c r="AI18" s="103"/>
      <c r="AJ18" s="76"/>
      <c r="AK18" s="76"/>
      <c r="AL18" s="76"/>
      <c r="AM18" s="76"/>
      <c r="AN18" s="76"/>
      <c r="AO18" s="76"/>
      <c r="AP18" s="76"/>
      <c r="AQ18" s="76"/>
      <c r="AR18" s="103"/>
      <c r="AS18" s="103"/>
      <c r="AT18" s="103"/>
      <c r="AU18" s="103"/>
      <c r="AV18" s="103"/>
      <c r="AW18" s="103"/>
      <c r="AX18" s="103"/>
      <c r="AY18" s="103"/>
      <c r="AZ18" s="103"/>
      <c r="BA18" s="112"/>
      <c r="BB18" s="112"/>
      <c r="BC18" s="103"/>
      <c r="BD18" s="103"/>
      <c r="BE18" s="101" t="str">
        <f>IF(AR18="","",'Test Quality Rating Tool'!$H$7)</f>
        <v/>
      </c>
      <c r="BF18" s="103"/>
      <c r="BG18" s="76"/>
      <c r="BH18" s="76"/>
      <c r="BI18" s="76"/>
      <c r="BJ18" s="103"/>
      <c r="BK18" s="103"/>
      <c r="BL18" s="108" t="str">
        <f>IF(AR18="","",CONCATENATE('Test Quality Rating Tool'!$N$12,'Test Quality Rating Tool'!$N$14,'Test Quality Rating Tool'!$N$15,'Test Quality Rating Tool'!$N$16,'Test Quality Rating Tool'!$N$17,'Test Quality Rating Tool'!$N$18,'Test Quality Rating Tool'!$N$19,'Test Quality Rating Tool'!$N$20,'Test Quality Rating Tool'!$N$21,'Test Quality Rating Tool'!$N$22,'Test Quality Rating Tool'!$N$23,'Test Quality Rating Tool'!$N$24,'Test Quality Rating Tool'!$N$25,'Test Quality Rating Tool'!$N$28,'Test Quality Rating Tool'!$N$29,'Test Quality Rating Tool'!$N$30,'Test Quality Rating Tool'!$N$31,'Test Quality Rating Tool'!$N$32,'Test Quality Rating Tool'!$N$33,'Test Quality Rating Tool'!$N$34,'Test Quality Rating Tool'!$N$35,'Test Quality Rating Tool'!$N$36,'Test Quality Rating Tool'!$N$37,'Test Quality Rating Tool'!$N$38,'Test Quality Rating Tool'!$N$39,'Test Quality Rating Tool'!$N$40,'Test Quality Rating Tool'!$N$41,'Test Quality Rating Tool'!$N$42,'Test Quality Rating Tool'!$N$43,'Test Quality Rating Tool'!$N$44,'Test Quality Rating Tool'!$N$45,'Test Quality Rating Tool'!$N$46,'Test Quality Rating Tool'!$N$47,'Test Quality Rating Tool'!$N$48,'Test Quality Rating Tool'!$N$49,'Test Quality Rating Tool'!$N$50,'Test Quality Rating Tool'!$N$51,'Test Quality Rating Tool'!$N$52,'Test Quality Rating Tool'!$N$53,'Test Quality Rating Tool'!$N$54,'Test Quality Rating Tool'!$N$55,'Test Quality Rating Tool'!$N$56,'Test Quality Rating Tool'!$N$57,'Test Quality Rating Tool'!$N$58,'Test Quality Rating Tool'!$N$59,'Test Quality Rating Tool'!$N$60,'Test Quality Rating Tool'!$N$63,'Test Quality Rating Tool'!$N$64,'Test Quality Rating Tool'!$N$65,'Test Quality Rating Tool'!$N$66,'Test Quality Rating Tool'!$N$67,'Test Quality Rating Tool'!$N$68,'Test Quality Rating Tool'!$N$69,'Test Quality Rating Tool'!$N$70,'Test Quality Rating Tool'!$N$71,'Test Quality Rating Tool'!$N$72,'Test Quality Rating Tool'!$N$73,'Test Quality Rating Tool'!$N$74,'Test Quality Rating Tool'!$N$75,'Test Quality Rating Tool'!$N$76,'Test Quality Rating Tool'!$N$77))</f>
        <v/>
      </c>
      <c r="BM18" s="103"/>
      <c r="BN18" s="109"/>
      <c r="BO18" s="109"/>
      <c r="BP18" s="109"/>
      <c r="BQ18" s="109"/>
      <c r="BR18" s="109"/>
      <c r="BS18" s="109"/>
      <c r="BT18" s="109"/>
      <c r="BU18" s="109"/>
      <c r="BV18" s="109"/>
      <c r="BW18" s="109"/>
      <c r="BX18" s="109"/>
      <c r="BY18" s="109"/>
      <c r="BZ18" s="109"/>
      <c r="CA18" s="109"/>
      <c r="CB18" s="109"/>
    </row>
    <row r="19" spans="1:80" s="110" customFormat="1" ht="12.75" x14ac:dyDescent="0.2">
      <c r="A19" s="75"/>
      <c r="B19" s="76"/>
      <c r="C19" s="103"/>
      <c r="D19" s="103"/>
      <c r="E19" s="103"/>
      <c r="F19" s="103"/>
      <c r="G19" s="103"/>
      <c r="H19" s="77"/>
      <c r="I19" s="77"/>
      <c r="J19" s="77"/>
      <c r="K19" s="103"/>
      <c r="L19" s="76"/>
      <c r="M19" s="103"/>
      <c r="N19" s="103"/>
      <c r="O19" s="76"/>
      <c r="P19" s="103"/>
      <c r="Q19" s="103"/>
      <c r="R19" s="103"/>
      <c r="S19" s="103"/>
      <c r="T19" s="77"/>
      <c r="U19" s="77"/>
      <c r="V19" s="103"/>
      <c r="W19" s="76"/>
      <c r="X19" s="76"/>
      <c r="Y19" s="76"/>
      <c r="Z19" s="76"/>
      <c r="AA19" s="76"/>
      <c r="AB19" s="76"/>
      <c r="AC19" s="76"/>
      <c r="AD19" s="76"/>
      <c r="AE19" s="76"/>
      <c r="AF19" s="76"/>
      <c r="AG19" s="103"/>
      <c r="AH19" s="103"/>
      <c r="AI19" s="103"/>
      <c r="AJ19" s="76"/>
      <c r="AK19" s="76"/>
      <c r="AL19" s="76"/>
      <c r="AM19" s="76"/>
      <c r="AN19" s="76"/>
      <c r="AO19" s="76"/>
      <c r="AP19" s="76"/>
      <c r="AQ19" s="76"/>
      <c r="AR19" s="103"/>
      <c r="AS19" s="103"/>
      <c r="AT19" s="103"/>
      <c r="AU19" s="103"/>
      <c r="AV19" s="103"/>
      <c r="AW19" s="103"/>
      <c r="AX19" s="103"/>
      <c r="AY19" s="103"/>
      <c r="AZ19" s="103"/>
      <c r="BA19" s="112"/>
      <c r="BB19" s="112"/>
      <c r="BC19" s="103"/>
      <c r="BD19" s="103"/>
      <c r="BE19" s="101" t="str">
        <f>IF(AR19="","",'Test Quality Rating Tool'!$H$7)</f>
        <v/>
      </c>
      <c r="BF19" s="103"/>
      <c r="BG19" s="76"/>
      <c r="BH19" s="76"/>
      <c r="BI19" s="76"/>
      <c r="BJ19" s="103"/>
      <c r="BK19" s="103"/>
      <c r="BL19" s="108" t="str">
        <f>IF(AR19="","",CONCATENATE('Test Quality Rating Tool'!$N$12,'Test Quality Rating Tool'!$N$14,'Test Quality Rating Tool'!$N$15,'Test Quality Rating Tool'!$N$16,'Test Quality Rating Tool'!$N$17,'Test Quality Rating Tool'!$N$18,'Test Quality Rating Tool'!$N$19,'Test Quality Rating Tool'!$N$20,'Test Quality Rating Tool'!$N$21,'Test Quality Rating Tool'!$N$22,'Test Quality Rating Tool'!$N$23,'Test Quality Rating Tool'!$N$24,'Test Quality Rating Tool'!$N$25,'Test Quality Rating Tool'!$N$28,'Test Quality Rating Tool'!$N$29,'Test Quality Rating Tool'!$N$30,'Test Quality Rating Tool'!$N$31,'Test Quality Rating Tool'!$N$32,'Test Quality Rating Tool'!$N$33,'Test Quality Rating Tool'!$N$34,'Test Quality Rating Tool'!$N$35,'Test Quality Rating Tool'!$N$36,'Test Quality Rating Tool'!$N$37,'Test Quality Rating Tool'!$N$38,'Test Quality Rating Tool'!$N$39,'Test Quality Rating Tool'!$N$40,'Test Quality Rating Tool'!$N$41,'Test Quality Rating Tool'!$N$42,'Test Quality Rating Tool'!$N$43,'Test Quality Rating Tool'!$N$44,'Test Quality Rating Tool'!$N$45,'Test Quality Rating Tool'!$N$46,'Test Quality Rating Tool'!$N$47,'Test Quality Rating Tool'!$N$48,'Test Quality Rating Tool'!$N$49,'Test Quality Rating Tool'!$N$50,'Test Quality Rating Tool'!$N$51,'Test Quality Rating Tool'!$N$52,'Test Quality Rating Tool'!$N$53,'Test Quality Rating Tool'!$N$54,'Test Quality Rating Tool'!$N$55,'Test Quality Rating Tool'!$N$56,'Test Quality Rating Tool'!$N$57,'Test Quality Rating Tool'!$N$58,'Test Quality Rating Tool'!$N$59,'Test Quality Rating Tool'!$N$60,'Test Quality Rating Tool'!$N$63,'Test Quality Rating Tool'!$N$64,'Test Quality Rating Tool'!$N$65,'Test Quality Rating Tool'!$N$66,'Test Quality Rating Tool'!$N$67,'Test Quality Rating Tool'!$N$68,'Test Quality Rating Tool'!$N$69,'Test Quality Rating Tool'!$N$70,'Test Quality Rating Tool'!$N$71,'Test Quality Rating Tool'!$N$72,'Test Quality Rating Tool'!$N$73,'Test Quality Rating Tool'!$N$74,'Test Quality Rating Tool'!$N$75,'Test Quality Rating Tool'!$N$76,'Test Quality Rating Tool'!$N$77))</f>
        <v/>
      </c>
      <c r="BM19" s="103"/>
      <c r="BN19" s="109"/>
      <c r="BO19" s="109"/>
      <c r="BP19" s="109"/>
      <c r="BQ19" s="109"/>
      <c r="BR19" s="109"/>
      <c r="BS19" s="109"/>
      <c r="BT19" s="109"/>
      <c r="BU19" s="109"/>
      <c r="BV19" s="109"/>
      <c r="BW19" s="109"/>
      <c r="BX19" s="109"/>
      <c r="BY19" s="109"/>
      <c r="BZ19" s="109"/>
      <c r="CA19" s="109"/>
      <c r="CB19" s="109"/>
    </row>
    <row r="20" spans="1:80" s="110" customFormat="1" ht="12.75" x14ac:dyDescent="0.2">
      <c r="A20" s="75"/>
      <c r="B20" s="76"/>
      <c r="C20" s="103"/>
      <c r="D20" s="103"/>
      <c r="E20" s="103"/>
      <c r="F20" s="103"/>
      <c r="G20" s="103"/>
      <c r="H20" s="77"/>
      <c r="I20" s="77"/>
      <c r="J20" s="77"/>
      <c r="K20" s="103"/>
      <c r="L20" s="76"/>
      <c r="M20" s="103"/>
      <c r="N20" s="103"/>
      <c r="O20" s="76"/>
      <c r="P20" s="103"/>
      <c r="Q20" s="103"/>
      <c r="R20" s="103"/>
      <c r="S20" s="103"/>
      <c r="T20" s="77"/>
      <c r="U20" s="77"/>
      <c r="V20" s="103"/>
      <c r="W20" s="76"/>
      <c r="X20" s="76"/>
      <c r="Y20" s="76"/>
      <c r="Z20" s="76"/>
      <c r="AA20" s="76"/>
      <c r="AB20" s="76"/>
      <c r="AC20" s="76"/>
      <c r="AD20" s="76"/>
      <c r="AE20" s="76"/>
      <c r="AF20" s="76"/>
      <c r="AG20" s="103"/>
      <c r="AH20" s="103"/>
      <c r="AI20" s="103"/>
      <c r="AJ20" s="76"/>
      <c r="AK20" s="76"/>
      <c r="AL20" s="76"/>
      <c r="AM20" s="76"/>
      <c r="AN20" s="76"/>
      <c r="AO20" s="76"/>
      <c r="AP20" s="76"/>
      <c r="AQ20" s="76"/>
      <c r="AR20" s="103"/>
      <c r="AS20" s="103"/>
      <c r="AT20" s="103"/>
      <c r="AU20" s="103"/>
      <c r="AV20" s="103"/>
      <c r="AW20" s="103"/>
      <c r="AX20" s="103"/>
      <c r="AY20" s="103"/>
      <c r="AZ20" s="103"/>
      <c r="BA20" s="112"/>
      <c r="BB20" s="112"/>
      <c r="BC20" s="103"/>
      <c r="BD20" s="103"/>
      <c r="BE20" s="101" t="str">
        <f>IF(AR20="","",'Test Quality Rating Tool'!$H$7)</f>
        <v/>
      </c>
      <c r="BF20" s="103"/>
      <c r="BG20" s="76"/>
      <c r="BH20" s="76"/>
      <c r="BI20" s="76"/>
      <c r="BJ20" s="103"/>
      <c r="BK20" s="103"/>
      <c r="BL20" s="108" t="str">
        <f>IF(AR20="","",CONCATENATE('Test Quality Rating Tool'!$N$12,'Test Quality Rating Tool'!$N$14,'Test Quality Rating Tool'!$N$15,'Test Quality Rating Tool'!$N$16,'Test Quality Rating Tool'!$N$17,'Test Quality Rating Tool'!$N$18,'Test Quality Rating Tool'!$N$19,'Test Quality Rating Tool'!$N$20,'Test Quality Rating Tool'!$N$21,'Test Quality Rating Tool'!$N$22,'Test Quality Rating Tool'!$N$23,'Test Quality Rating Tool'!$N$24,'Test Quality Rating Tool'!$N$25,'Test Quality Rating Tool'!$N$28,'Test Quality Rating Tool'!$N$29,'Test Quality Rating Tool'!$N$30,'Test Quality Rating Tool'!$N$31,'Test Quality Rating Tool'!$N$32,'Test Quality Rating Tool'!$N$33,'Test Quality Rating Tool'!$N$34,'Test Quality Rating Tool'!$N$35,'Test Quality Rating Tool'!$N$36,'Test Quality Rating Tool'!$N$37,'Test Quality Rating Tool'!$N$38,'Test Quality Rating Tool'!$N$39,'Test Quality Rating Tool'!$N$40,'Test Quality Rating Tool'!$N$41,'Test Quality Rating Tool'!$N$42,'Test Quality Rating Tool'!$N$43,'Test Quality Rating Tool'!$N$44,'Test Quality Rating Tool'!$N$45,'Test Quality Rating Tool'!$N$46,'Test Quality Rating Tool'!$N$47,'Test Quality Rating Tool'!$N$48,'Test Quality Rating Tool'!$N$49,'Test Quality Rating Tool'!$N$50,'Test Quality Rating Tool'!$N$51,'Test Quality Rating Tool'!$N$52,'Test Quality Rating Tool'!$N$53,'Test Quality Rating Tool'!$N$54,'Test Quality Rating Tool'!$N$55,'Test Quality Rating Tool'!$N$56,'Test Quality Rating Tool'!$N$57,'Test Quality Rating Tool'!$N$58,'Test Quality Rating Tool'!$N$59,'Test Quality Rating Tool'!$N$60,'Test Quality Rating Tool'!$N$63,'Test Quality Rating Tool'!$N$64,'Test Quality Rating Tool'!$N$65,'Test Quality Rating Tool'!$N$66,'Test Quality Rating Tool'!$N$67,'Test Quality Rating Tool'!$N$68,'Test Quality Rating Tool'!$N$69,'Test Quality Rating Tool'!$N$70,'Test Quality Rating Tool'!$N$71,'Test Quality Rating Tool'!$N$72,'Test Quality Rating Tool'!$N$73,'Test Quality Rating Tool'!$N$74,'Test Quality Rating Tool'!$N$75,'Test Quality Rating Tool'!$N$76,'Test Quality Rating Tool'!$N$77))</f>
        <v/>
      </c>
      <c r="BM20" s="103"/>
      <c r="BN20" s="109"/>
      <c r="BO20" s="109"/>
      <c r="BP20" s="109"/>
      <c r="BQ20" s="109"/>
      <c r="BR20" s="109"/>
      <c r="BS20" s="109"/>
      <c r="BT20" s="109"/>
      <c r="BU20" s="109"/>
      <c r="BV20" s="109"/>
      <c r="BW20" s="109"/>
      <c r="BX20" s="109"/>
      <c r="BY20" s="109"/>
      <c r="BZ20" s="109"/>
      <c r="CA20" s="109"/>
      <c r="CB20" s="109"/>
    </row>
    <row r="21" spans="1:80" s="110" customFormat="1" ht="12.75" x14ac:dyDescent="0.2">
      <c r="A21" s="75"/>
      <c r="B21" s="76"/>
      <c r="C21" s="103"/>
      <c r="D21" s="103"/>
      <c r="E21" s="103"/>
      <c r="F21" s="103"/>
      <c r="G21" s="103"/>
      <c r="H21" s="77"/>
      <c r="I21" s="77"/>
      <c r="J21" s="77"/>
      <c r="K21" s="103"/>
      <c r="L21" s="76"/>
      <c r="M21" s="103"/>
      <c r="N21" s="103"/>
      <c r="O21" s="76"/>
      <c r="P21" s="103"/>
      <c r="Q21" s="103"/>
      <c r="R21" s="103"/>
      <c r="S21" s="103"/>
      <c r="T21" s="77"/>
      <c r="U21" s="77"/>
      <c r="V21" s="103"/>
      <c r="W21" s="76"/>
      <c r="X21" s="76"/>
      <c r="Y21" s="76"/>
      <c r="Z21" s="76"/>
      <c r="AA21" s="76"/>
      <c r="AB21" s="76"/>
      <c r="AC21" s="76"/>
      <c r="AD21" s="76"/>
      <c r="AE21" s="76"/>
      <c r="AF21" s="76"/>
      <c r="AG21" s="103"/>
      <c r="AH21" s="103"/>
      <c r="AI21" s="103"/>
      <c r="AJ21" s="76"/>
      <c r="AK21" s="76"/>
      <c r="AL21" s="76"/>
      <c r="AM21" s="76"/>
      <c r="AN21" s="76"/>
      <c r="AO21" s="76"/>
      <c r="AP21" s="76"/>
      <c r="AQ21" s="76"/>
      <c r="AR21" s="103"/>
      <c r="AS21" s="103"/>
      <c r="AT21" s="103"/>
      <c r="AU21" s="103"/>
      <c r="AV21" s="103"/>
      <c r="AW21" s="103"/>
      <c r="AX21" s="103"/>
      <c r="AY21" s="103"/>
      <c r="AZ21" s="103"/>
      <c r="BA21" s="112"/>
      <c r="BB21" s="112"/>
      <c r="BC21" s="103"/>
      <c r="BD21" s="103"/>
      <c r="BE21" s="101" t="str">
        <f>IF(AR21="","",'Test Quality Rating Tool'!$H$7)</f>
        <v/>
      </c>
      <c r="BF21" s="103"/>
      <c r="BG21" s="76"/>
      <c r="BH21" s="76"/>
      <c r="BI21" s="76"/>
      <c r="BJ21" s="103"/>
      <c r="BK21" s="103"/>
      <c r="BL21" s="108" t="str">
        <f>IF(AR21="","",CONCATENATE('Test Quality Rating Tool'!$N$12,'Test Quality Rating Tool'!$N$14,'Test Quality Rating Tool'!$N$15,'Test Quality Rating Tool'!$N$16,'Test Quality Rating Tool'!$N$17,'Test Quality Rating Tool'!$N$18,'Test Quality Rating Tool'!$N$19,'Test Quality Rating Tool'!$N$20,'Test Quality Rating Tool'!$N$21,'Test Quality Rating Tool'!$N$22,'Test Quality Rating Tool'!$N$23,'Test Quality Rating Tool'!$N$24,'Test Quality Rating Tool'!$N$25,'Test Quality Rating Tool'!$N$28,'Test Quality Rating Tool'!$N$29,'Test Quality Rating Tool'!$N$30,'Test Quality Rating Tool'!$N$31,'Test Quality Rating Tool'!$N$32,'Test Quality Rating Tool'!$N$33,'Test Quality Rating Tool'!$N$34,'Test Quality Rating Tool'!$N$35,'Test Quality Rating Tool'!$N$36,'Test Quality Rating Tool'!$N$37,'Test Quality Rating Tool'!$N$38,'Test Quality Rating Tool'!$N$39,'Test Quality Rating Tool'!$N$40,'Test Quality Rating Tool'!$N$41,'Test Quality Rating Tool'!$N$42,'Test Quality Rating Tool'!$N$43,'Test Quality Rating Tool'!$N$44,'Test Quality Rating Tool'!$N$45,'Test Quality Rating Tool'!$N$46,'Test Quality Rating Tool'!$N$47,'Test Quality Rating Tool'!$N$48,'Test Quality Rating Tool'!$N$49,'Test Quality Rating Tool'!$N$50,'Test Quality Rating Tool'!$N$51,'Test Quality Rating Tool'!$N$52,'Test Quality Rating Tool'!$N$53,'Test Quality Rating Tool'!$N$54,'Test Quality Rating Tool'!$N$55,'Test Quality Rating Tool'!$N$56,'Test Quality Rating Tool'!$N$57,'Test Quality Rating Tool'!$N$58,'Test Quality Rating Tool'!$N$59,'Test Quality Rating Tool'!$N$60,'Test Quality Rating Tool'!$N$63,'Test Quality Rating Tool'!$N$64,'Test Quality Rating Tool'!$N$65,'Test Quality Rating Tool'!$N$66,'Test Quality Rating Tool'!$N$67,'Test Quality Rating Tool'!$N$68,'Test Quality Rating Tool'!$N$69,'Test Quality Rating Tool'!$N$70,'Test Quality Rating Tool'!$N$71,'Test Quality Rating Tool'!$N$72,'Test Quality Rating Tool'!$N$73,'Test Quality Rating Tool'!$N$74,'Test Quality Rating Tool'!$N$75,'Test Quality Rating Tool'!$N$76,'Test Quality Rating Tool'!$N$77))</f>
        <v/>
      </c>
      <c r="BM21" s="103"/>
      <c r="BN21" s="109"/>
      <c r="BO21" s="109"/>
      <c r="BP21" s="109"/>
      <c r="BQ21" s="109"/>
      <c r="BR21" s="109"/>
      <c r="BS21" s="109"/>
      <c r="BT21" s="109"/>
      <c r="BU21" s="109"/>
      <c r="BV21" s="109"/>
      <c r="BW21" s="109"/>
      <c r="BX21" s="109"/>
      <c r="BY21" s="109"/>
      <c r="BZ21" s="109"/>
      <c r="CA21" s="109"/>
      <c r="CB21" s="109"/>
    </row>
    <row r="22" spans="1:80" s="110" customFormat="1" ht="12.75" x14ac:dyDescent="0.2">
      <c r="A22" s="75"/>
      <c r="B22" s="76"/>
      <c r="C22" s="103"/>
      <c r="D22" s="103"/>
      <c r="E22" s="103"/>
      <c r="F22" s="103"/>
      <c r="G22" s="103"/>
      <c r="H22" s="77"/>
      <c r="I22" s="77"/>
      <c r="J22" s="77"/>
      <c r="K22" s="103"/>
      <c r="L22" s="76"/>
      <c r="M22" s="103"/>
      <c r="N22" s="103"/>
      <c r="O22" s="76"/>
      <c r="P22" s="103"/>
      <c r="Q22" s="103"/>
      <c r="R22" s="103"/>
      <c r="S22" s="103"/>
      <c r="T22" s="77"/>
      <c r="U22" s="77"/>
      <c r="V22" s="103"/>
      <c r="W22" s="76"/>
      <c r="X22" s="76"/>
      <c r="Y22" s="76"/>
      <c r="Z22" s="76"/>
      <c r="AA22" s="76"/>
      <c r="AB22" s="76"/>
      <c r="AC22" s="76"/>
      <c r="AD22" s="76"/>
      <c r="AE22" s="76"/>
      <c r="AF22" s="76"/>
      <c r="AG22" s="103"/>
      <c r="AH22" s="103"/>
      <c r="AI22" s="103"/>
      <c r="AJ22" s="76"/>
      <c r="AK22" s="76"/>
      <c r="AL22" s="76"/>
      <c r="AM22" s="76"/>
      <c r="AN22" s="76"/>
      <c r="AO22" s="76"/>
      <c r="AP22" s="76"/>
      <c r="AQ22" s="76"/>
      <c r="AR22" s="103"/>
      <c r="AS22" s="103"/>
      <c r="AT22" s="103"/>
      <c r="AU22" s="103"/>
      <c r="AV22" s="103"/>
      <c r="AW22" s="103"/>
      <c r="AX22" s="103"/>
      <c r="AY22" s="103"/>
      <c r="AZ22" s="103"/>
      <c r="BA22" s="112"/>
      <c r="BB22" s="112"/>
      <c r="BC22" s="103"/>
      <c r="BD22" s="103"/>
      <c r="BE22" s="101" t="str">
        <f>IF(AR22="","",'Test Quality Rating Tool'!$H$7)</f>
        <v/>
      </c>
      <c r="BF22" s="103"/>
      <c r="BG22" s="76"/>
      <c r="BH22" s="76"/>
      <c r="BI22" s="76"/>
      <c r="BJ22" s="103"/>
      <c r="BK22" s="103"/>
      <c r="BL22" s="108" t="str">
        <f>IF(AR22="","",CONCATENATE('Test Quality Rating Tool'!$N$12,'Test Quality Rating Tool'!$N$14,'Test Quality Rating Tool'!$N$15,'Test Quality Rating Tool'!$N$16,'Test Quality Rating Tool'!$N$17,'Test Quality Rating Tool'!$N$18,'Test Quality Rating Tool'!$N$19,'Test Quality Rating Tool'!$N$20,'Test Quality Rating Tool'!$N$21,'Test Quality Rating Tool'!$N$22,'Test Quality Rating Tool'!$N$23,'Test Quality Rating Tool'!$N$24,'Test Quality Rating Tool'!$N$25,'Test Quality Rating Tool'!$N$28,'Test Quality Rating Tool'!$N$29,'Test Quality Rating Tool'!$N$30,'Test Quality Rating Tool'!$N$31,'Test Quality Rating Tool'!$N$32,'Test Quality Rating Tool'!$N$33,'Test Quality Rating Tool'!$N$34,'Test Quality Rating Tool'!$N$35,'Test Quality Rating Tool'!$N$36,'Test Quality Rating Tool'!$N$37,'Test Quality Rating Tool'!$N$38,'Test Quality Rating Tool'!$N$39,'Test Quality Rating Tool'!$N$40,'Test Quality Rating Tool'!$N$41,'Test Quality Rating Tool'!$N$42,'Test Quality Rating Tool'!$N$43,'Test Quality Rating Tool'!$N$44,'Test Quality Rating Tool'!$N$45,'Test Quality Rating Tool'!$N$46,'Test Quality Rating Tool'!$N$47,'Test Quality Rating Tool'!$N$48,'Test Quality Rating Tool'!$N$49,'Test Quality Rating Tool'!$N$50,'Test Quality Rating Tool'!$N$51,'Test Quality Rating Tool'!$N$52,'Test Quality Rating Tool'!$N$53,'Test Quality Rating Tool'!$N$54,'Test Quality Rating Tool'!$N$55,'Test Quality Rating Tool'!$N$56,'Test Quality Rating Tool'!$N$57,'Test Quality Rating Tool'!$N$58,'Test Quality Rating Tool'!$N$59,'Test Quality Rating Tool'!$N$60,'Test Quality Rating Tool'!$N$63,'Test Quality Rating Tool'!$N$64,'Test Quality Rating Tool'!$N$65,'Test Quality Rating Tool'!$N$66,'Test Quality Rating Tool'!$N$67,'Test Quality Rating Tool'!$N$68,'Test Quality Rating Tool'!$N$69,'Test Quality Rating Tool'!$N$70,'Test Quality Rating Tool'!$N$71,'Test Quality Rating Tool'!$N$72,'Test Quality Rating Tool'!$N$73,'Test Quality Rating Tool'!$N$74,'Test Quality Rating Tool'!$N$75,'Test Quality Rating Tool'!$N$76,'Test Quality Rating Tool'!$N$77))</f>
        <v/>
      </c>
      <c r="BM22" s="103"/>
      <c r="BN22" s="109"/>
      <c r="BO22" s="109"/>
      <c r="BP22" s="109"/>
      <c r="BQ22" s="109"/>
      <c r="BR22" s="109"/>
      <c r="BS22" s="109"/>
      <c r="BT22" s="109"/>
      <c r="BU22" s="109"/>
      <c r="BV22" s="109"/>
      <c r="BW22" s="109"/>
      <c r="BX22" s="109"/>
      <c r="BY22" s="109"/>
      <c r="BZ22" s="109"/>
      <c r="CA22" s="109"/>
      <c r="CB22" s="109"/>
    </row>
    <row r="23" spans="1:80" s="110" customFormat="1" ht="12.75" x14ac:dyDescent="0.2">
      <c r="A23" s="75"/>
      <c r="B23" s="76"/>
      <c r="C23" s="103"/>
      <c r="D23" s="103"/>
      <c r="E23" s="103"/>
      <c r="F23" s="103"/>
      <c r="G23" s="103"/>
      <c r="H23" s="77"/>
      <c r="I23" s="77"/>
      <c r="J23" s="77"/>
      <c r="K23" s="103"/>
      <c r="L23" s="76"/>
      <c r="M23" s="103"/>
      <c r="N23" s="103"/>
      <c r="O23" s="76"/>
      <c r="P23" s="103"/>
      <c r="Q23" s="103"/>
      <c r="R23" s="103"/>
      <c r="S23" s="103"/>
      <c r="T23" s="77"/>
      <c r="U23" s="77"/>
      <c r="V23" s="103"/>
      <c r="W23" s="76"/>
      <c r="X23" s="76"/>
      <c r="Y23" s="76"/>
      <c r="Z23" s="76"/>
      <c r="AA23" s="76"/>
      <c r="AB23" s="76"/>
      <c r="AC23" s="76"/>
      <c r="AD23" s="76"/>
      <c r="AE23" s="76"/>
      <c r="AF23" s="76"/>
      <c r="AG23" s="103"/>
      <c r="AH23" s="103"/>
      <c r="AI23" s="103"/>
      <c r="AJ23" s="76"/>
      <c r="AK23" s="76"/>
      <c r="AL23" s="76"/>
      <c r="AM23" s="76"/>
      <c r="AN23" s="76"/>
      <c r="AO23" s="76"/>
      <c r="AP23" s="76"/>
      <c r="AQ23" s="76"/>
      <c r="AR23" s="103"/>
      <c r="AS23" s="103"/>
      <c r="AT23" s="103"/>
      <c r="AU23" s="103"/>
      <c r="AV23" s="103"/>
      <c r="AW23" s="103"/>
      <c r="AX23" s="103"/>
      <c r="AY23" s="103"/>
      <c r="AZ23" s="103"/>
      <c r="BA23" s="112"/>
      <c r="BB23" s="112"/>
      <c r="BC23" s="103"/>
      <c r="BD23" s="103"/>
      <c r="BE23" s="101" t="str">
        <f>IF(AR23="","",'Test Quality Rating Tool'!$H$7)</f>
        <v/>
      </c>
      <c r="BF23" s="103"/>
      <c r="BG23" s="76"/>
      <c r="BH23" s="76"/>
      <c r="BI23" s="76"/>
      <c r="BJ23" s="103"/>
      <c r="BK23" s="103"/>
      <c r="BL23" s="108" t="str">
        <f>IF(AR23="","",CONCATENATE('Test Quality Rating Tool'!$N$12,'Test Quality Rating Tool'!$N$14,'Test Quality Rating Tool'!$N$15,'Test Quality Rating Tool'!$N$16,'Test Quality Rating Tool'!$N$17,'Test Quality Rating Tool'!$N$18,'Test Quality Rating Tool'!$N$19,'Test Quality Rating Tool'!$N$20,'Test Quality Rating Tool'!$N$21,'Test Quality Rating Tool'!$N$22,'Test Quality Rating Tool'!$N$23,'Test Quality Rating Tool'!$N$24,'Test Quality Rating Tool'!$N$25,'Test Quality Rating Tool'!$N$28,'Test Quality Rating Tool'!$N$29,'Test Quality Rating Tool'!$N$30,'Test Quality Rating Tool'!$N$31,'Test Quality Rating Tool'!$N$32,'Test Quality Rating Tool'!$N$33,'Test Quality Rating Tool'!$N$34,'Test Quality Rating Tool'!$N$35,'Test Quality Rating Tool'!$N$36,'Test Quality Rating Tool'!$N$37,'Test Quality Rating Tool'!$N$38,'Test Quality Rating Tool'!$N$39,'Test Quality Rating Tool'!$N$40,'Test Quality Rating Tool'!$N$41,'Test Quality Rating Tool'!$N$42,'Test Quality Rating Tool'!$N$43,'Test Quality Rating Tool'!$N$44,'Test Quality Rating Tool'!$N$45,'Test Quality Rating Tool'!$N$46,'Test Quality Rating Tool'!$N$47,'Test Quality Rating Tool'!$N$48,'Test Quality Rating Tool'!$N$49,'Test Quality Rating Tool'!$N$50,'Test Quality Rating Tool'!$N$51,'Test Quality Rating Tool'!$N$52,'Test Quality Rating Tool'!$N$53,'Test Quality Rating Tool'!$N$54,'Test Quality Rating Tool'!$N$55,'Test Quality Rating Tool'!$N$56,'Test Quality Rating Tool'!$N$57,'Test Quality Rating Tool'!$N$58,'Test Quality Rating Tool'!$N$59,'Test Quality Rating Tool'!$N$60,'Test Quality Rating Tool'!$N$63,'Test Quality Rating Tool'!$N$64,'Test Quality Rating Tool'!$N$65,'Test Quality Rating Tool'!$N$66,'Test Quality Rating Tool'!$N$67,'Test Quality Rating Tool'!$N$68,'Test Quality Rating Tool'!$N$69,'Test Quality Rating Tool'!$N$70,'Test Quality Rating Tool'!$N$71,'Test Quality Rating Tool'!$N$72,'Test Quality Rating Tool'!$N$73,'Test Quality Rating Tool'!$N$74,'Test Quality Rating Tool'!$N$75,'Test Quality Rating Tool'!$N$76,'Test Quality Rating Tool'!$N$77))</f>
        <v/>
      </c>
      <c r="BM23" s="103"/>
      <c r="BN23" s="109"/>
      <c r="BO23" s="109"/>
      <c r="BP23" s="109"/>
      <c r="BQ23" s="109"/>
      <c r="BR23" s="109"/>
      <c r="BS23" s="109"/>
      <c r="BT23" s="109"/>
      <c r="BU23" s="109"/>
      <c r="BV23" s="109"/>
      <c r="BW23" s="109"/>
      <c r="BX23" s="109"/>
      <c r="BY23" s="109"/>
      <c r="BZ23" s="109"/>
      <c r="CA23" s="109"/>
      <c r="CB23" s="109"/>
    </row>
    <row r="24" spans="1:80" s="110" customFormat="1" ht="12.75" x14ac:dyDescent="0.2">
      <c r="A24" s="75"/>
      <c r="B24" s="76"/>
      <c r="C24" s="103"/>
      <c r="D24" s="103"/>
      <c r="E24" s="103"/>
      <c r="F24" s="103"/>
      <c r="G24" s="103"/>
      <c r="H24" s="77"/>
      <c r="I24" s="77"/>
      <c r="J24" s="77"/>
      <c r="K24" s="103"/>
      <c r="L24" s="76"/>
      <c r="M24" s="103"/>
      <c r="N24" s="103"/>
      <c r="O24" s="76"/>
      <c r="P24" s="103"/>
      <c r="Q24" s="103"/>
      <c r="R24" s="103"/>
      <c r="S24" s="103"/>
      <c r="T24" s="77"/>
      <c r="U24" s="77"/>
      <c r="V24" s="103"/>
      <c r="W24" s="76"/>
      <c r="X24" s="76"/>
      <c r="Y24" s="76"/>
      <c r="Z24" s="76"/>
      <c r="AA24" s="76"/>
      <c r="AB24" s="76"/>
      <c r="AC24" s="76"/>
      <c r="AD24" s="76"/>
      <c r="AE24" s="76"/>
      <c r="AF24" s="76"/>
      <c r="AG24" s="103"/>
      <c r="AH24" s="103"/>
      <c r="AI24" s="103"/>
      <c r="AJ24" s="76"/>
      <c r="AK24" s="76"/>
      <c r="AL24" s="76"/>
      <c r="AM24" s="76"/>
      <c r="AN24" s="76"/>
      <c r="AO24" s="76"/>
      <c r="AP24" s="76"/>
      <c r="AQ24" s="76"/>
      <c r="AR24" s="103"/>
      <c r="AS24" s="103"/>
      <c r="AT24" s="103"/>
      <c r="AU24" s="103"/>
      <c r="AV24" s="103"/>
      <c r="AW24" s="103"/>
      <c r="AX24" s="103"/>
      <c r="AY24" s="103"/>
      <c r="AZ24" s="103"/>
      <c r="BA24" s="112"/>
      <c r="BB24" s="112"/>
      <c r="BC24" s="103"/>
      <c r="BD24" s="103"/>
      <c r="BE24" s="101" t="str">
        <f>IF(AR24="","",'Test Quality Rating Tool'!$H$7)</f>
        <v/>
      </c>
      <c r="BF24" s="103"/>
      <c r="BG24" s="76"/>
      <c r="BH24" s="76"/>
      <c r="BI24" s="76"/>
      <c r="BJ24" s="103"/>
      <c r="BK24" s="103"/>
      <c r="BL24" s="108" t="str">
        <f>IF(AR24="","",CONCATENATE('Test Quality Rating Tool'!$N$12,'Test Quality Rating Tool'!$N$14,'Test Quality Rating Tool'!$N$15,'Test Quality Rating Tool'!$N$16,'Test Quality Rating Tool'!$N$17,'Test Quality Rating Tool'!$N$18,'Test Quality Rating Tool'!$N$19,'Test Quality Rating Tool'!$N$20,'Test Quality Rating Tool'!$N$21,'Test Quality Rating Tool'!$N$22,'Test Quality Rating Tool'!$N$23,'Test Quality Rating Tool'!$N$24,'Test Quality Rating Tool'!$N$25,'Test Quality Rating Tool'!$N$28,'Test Quality Rating Tool'!$N$29,'Test Quality Rating Tool'!$N$30,'Test Quality Rating Tool'!$N$31,'Test Quality Rating Tool'!$N$32,'Test Quality Rating Tool'!$N$33,'Test Quality Rating Tool'!$N$34,'Test Quality Rating Tool'!$N$35,'Test Quality Rating Tool'!$N$36,'Test Quality Rating Tool'!$N$37,'Test Quality Rating Tool'!$N$38,'Test Quality Rating Tool'!$N$39,'Test Quality Rating Tool'!$N$40,'Test Quality Rating Tool'!$N$41,'Test Quality Rating Tool'!$N$42,'Test Quality Rating Tool'!$N$43,'Test Quality Rating Tool'!$N$44,'Test Quality Rating Tool'!$N$45,'Test Quality Rating Tool'!$N$46,'Test Quality Rating Tool'!$N$47,'Test Quality Rating Tool'!$N$48,'Test Quality Rating Tool'!$N$49,'Test Quality Rating Tool'!$N$50,'Test Quality Rating Tool'!$N$51,'Test Quality Rating Tool'!$N$52,'Test Quality Rating Tool'!$N$53,'Test Quality Rating Tool'!$N$54,'Test Quality Rating Tool'!$N$55,'Test Quality Rating Tool'!$N$56,'Test Quality Rating Tool'!$N$57,'Test Quality Rating Tool'!$N$58,'Test Quality Rating Tool'!$N$59,'Test Quality Rating Tool'!$N$60,'Test Quality Rating Tool'!$N$63,'Test Quality Rating Tool'!$N$64,'Test Quality Rating Tool'!$N$65,'Test Quality Rating Tool'!$N$66,'Test Quality Rating Tool'!$N$67,'Test Quality Rating Tool'!$N$68,'Test Quality Rating Tool'!$N$69,'Test Quality Rating Tool'!$N$70,'Test Quality Rating Tool'!$N$71,'Test Quality Rating Tool'!$N$72,'Test Quality Rating Tool'!$N$73,'Test Quality Rating Tool'!$N$74,'Test Quality Rating Tool'!$N$75,'Test Quality Rating Tool'!$N$76,'Test Quality Rating Tool'!$N$77))</f>
        <v/>
      </c>
      <c r="BM24" s="103"/>
      <c r="BN24" s="109"/>
      <c r="BO24" s="109"/>
      <c r="BP24" s="109"/>
      <c r="BQ24" s="109"/>
      <c r="BR24" s="109"/>
      <c r="BS24" s="109"/>
      <c r="BT24" s="109"/>
      <c r="BU24" s="109"/>
      <c r="BV24" s="109"/>
      <c r="BW24" s="109"/>
      <c r="BX24" s="109"/>
      <c r="BY24" s="109"/>
      <c r="BZ24" s="109"/>
      <c r="CA24" s="109"/>
      <c r="CB24" s="109"/>
    </row>
    <row r="25" spans="1:80" s="110" customFormat="1" ht="12.75" x14ac:dyDescent="0.2">
      <c r="A25" s="75"/>
      <c r="B25" s="76"/>
      <c r="C25" s="103"/>
      <c r="D25" s="103"/>
      <c r="E25" s="103"/>
      <c r="F25" s="103"/>
      <c r="G25" s="103"/>
      <c r="H25" s="77"/>
      <c r="I25" s="77"/>
      <c r="J25" s="77"/>
      <c r="K25" s="103"/>
      <c r="L25" s="76"/>
      <c r="M25" s="103"/>
      <c r="N25" s="103"/>
      <c r="O25" s="76"/>
      <c r="P25" s="103"/>
      <c r="Q25" s="103"/>
      <c r="R25" s="103"/>
      <c r="S25" s="103"/>
      <c r="T25" s="77"/>
      <c r="U25" s="77"/>
      <c r="V25" s="103"/>
      <c r="W25" s="76"/>
      <c r="X25" s="76"/>
      <c r="Y25" s="76"/>
      <c r="Z25" s="76"/>
      <c r="AA25" s="76"/>
      <c r="AB25" s="76"/>
      <c r="AC25" s="76"/>
      <c r="AD25" s="76"/>
      <c r="AE25" s="76"/>
      <c r="AF25" s="76"/>
      <c r="AG25" s="103"/>
      <c r="AH25" s="103"/>
      <c r="AI25" s="103"/>
      <c r="AJ25" s="76"/>
      <c r="AK25" s="76"/>
      <c r="AL25" s="76"/>
      <c r="AM25" s="76"/>
      <c r="AN25" s="76"/>
      <c r="AO25" s="76"/>
      <c r="AP25" s="76"/>
      <c r="AQ25" s="76"/>
      <c r="AR25" s="103"/>
      <c r="AS25" s="103"/>
      <c r="AT25" s="103"/>
      <c r="AU25" s="103"/>
      <c r="AV25" s="103"/>
      <c r="AW25" s="103"/>
      <c r="AX25" s="103"/>
      <c r="AY25" s="103"/>
      <c r="AZ25" s="103"/>
      <c r="BA25" s="112"/>
      <c r="BB25" s="112"/>
      <c r="BC25" s="103"/>
      <c r="BD25" s="103"/>
      <c r="BE25" s="101" t="str">
        <f>IF(AR25="","",'Test Quality Rating Tool'!$H$7)</f>
        <v/>
      </c>
      <c r="BF25" s="103"/>
      <c r="BG25" s="76"/>
      <c r="BH25" s="76"/>
      <c r="BI25" s="76"/>
      <c r="BJ25" s="103"/>
      <c r="BK25" s="103"/>
      <c r="BL25" s="108" t="str">
        <f>IF(AR25="","",CONCATENATE('Test Quality Rating Tool'!$N$12,'Test Quality Rating Tool'!$N$14,'Test Quality Rating Tool'!$N$15,'Test Quality Rating Tool'!$N$16,'Test Quality Rating Tool'!$N$17,'Test Quality Rating Tool'!$N$18,'Test Quality Rating Tool'!$N$19,'Test Quality Rating Tool'!$N$20,'Test Quality Rating Tool'!$N$21,'Test Quality Rating Tool'!$N$22,'Test Quality Rating Tool'!$N$23,'Test Quality Rating Tool'!$N$24,'Test Quality Rating Tool'!$N$25,'Test Quality Rating Tool'!$N$28,'Test Quality Rating Tool'!$N$29,'Test Quality Rating Tool'!$N$30,'Test Quality Rating Tool'!$N$31,'Test Quality Rating Tool'!$N$32,'Test Quality Rating Tool'!$N$33,'Test Quality Rating Tool'!$N$34,'Test Quality Rating Tool'!$N$35,'Test Quality Rating Tool'!$N$36,'Test Quality Rating Tool'!$N$37,'Test Quality Rating Tool'!$N$38,'Test Quality Rating Tool'!$N$39,'Test Quality Rating Tool'!$N$40,'Test Quality Rating Tool'!$N$41,'Test Quality Rating Tool'!$N$42,'Test Quality Rating Tool'!$N$43,'Test Quality Rating Tool'!$N$44,'Test Quality Rating Tool'!$N$45,'Test Quality Rating Tool'!$N$46,'Test Quality Rating Tool'!$N$47,'Test Quality Rating Tool'!$N$48,'Test Quality Rating Tool'!$N$49,'Test Quality Rating Tool'!$N$50,'Test Quality Rating Tool'!$N$51,'Test Quality Rating Tool'!$N$52,'Test Quality Rating Tool'!$N$53,'Test Quality Rating Tool'!$N$54,'Test Quality Rating Tool'!$N$55,'Test Quality Rating Tool'!$N$56,'Test Quality Rating Tool'!$N$57,'Test Quality Rating Tool'!$N$58,'Test Quality Rating Tool'!$N$59,'Test Quality Rating Tool'!$N$60,'Test Quality Rating Tool'!$N$63,'Test Quality Rating Tool'!$N$64,'Test Quality Rating Tool'!$N$65,'Test Quality Rating Tool'!$N$66,'Test Quality Rating Tool'!$N$67,'Test Quality Rating Tool'!$N$68,'Test Quality Rating Tool'!$N$69,'Test Quality Rating Tool'!$N$70,'Test Quality Rating Tool'!$N$71,'Test Quality Rating Tool'!$N$72,'Test Quality Rating Tool'!$N$73,'Test Quality Rating Tool'!$N$74,'Test Quality Rating Tool'!$N$75,'Test Quality Rating Tool'!$N$76,'Test Quality Rating Tool'!$N$77))</f>
        <v/>
      </c>
      <c r="BM25" s="103"/>
      <c r="BN25" s="109"/>
      <c r="BO25" s="109"/>
      <c r="BP25" s="109"/>
      <c r="BQ25" s="109"/>
      <c r="BR25" s="109"/>
      <c r="BS25" s="109"/>
      <c r="BT25" s="109"/>
      <c r="BU25" s="109"/>
      <c r="BV25" s="109"/>
      <c r="BW25" s="109"/>
      <c r="BX25" s="109"/>
      <c r="BY25" s="109"/>
      <c r="BZ25" s="109"/>
      <c r="CA25" s="109"/>
      <c r="CB25" s="109"/>
    </row>
    <row r="26" spans="1:80" s="110" customFormat="1" ht="12.75" x14ac:dyDescent="0.2">
      <c r="A26" s="75"/>
      <c r="B26" s="76"/>
      <c r="C26" s="103"/>
      <c r="D26" s="103"/>
      <c r="E26" s="103"/>
      <c r="F26" s="103"/>
      <c r="G26" s="103"/>
      <c r="H26" s="77"/>
      <c r="I26" s="77"/>
      <c r="J26" s="77"/>
      <c r="K26" s="103"/>
      <c r="L26" s="76"/>
      <c r="M26" s="103"/>
      <c r="N26" s="103"/>
      <c r="O26" s="76"/>
      <c r="P26" s="103"/>
      <c r="Q26" s="103"/>
      <c r="R26" s="103"/>
      <c r="S26" s="103"/>
      <c r="T26" s="77"/>
      <c r="U26" s="77"/>
      <c r="V26" s="103"/>
      <c r="W26" s="76"/>
      <c r="X26" s="76"/>
      <c r="Y26" s="76"/>
      <c r="Z26" s="76"/>
      <c r="AA26" s="76"/>
      <c r="AB26" s="76"/>
      <c r="AC26" s="76"/>
      <c r="AD26" s="76"/>
      <c r="AE26" s="76"/>
      <c r="AF26" s="76"/>
      <c r="AG26" s="103"/>
      <c r="AH26" s="103"/>
      <c r="AI26" s="103"/>
      <c r="AJ26" s="76"/>
      <c r="AK26" s="76"/>
      <c r="AL26" s="76"/>
      <c r="AM26" s="76"/>
      <c r="AN26" s="76"/>
      <c r="AO26" s="76"/>
      <c r="AP26" s="76"/>
      <c r="AQ26" s="76"/>
      <c r="AR26" s="103"/>
      <c r="AS26" s="103"/>
      <c r="AT26" s="103"/>
      <c r="AU26" s="103"/>
      <c r="AV26" s="103"/>
      <c r="AW26" s="103"/>
      <c r="AX26" s="103"/>
      <c r="AY26" s="103"/>
      <c r="AZ26" s="103"/>
      <c r="BA26" s="112"/>
      <c r="BB26" s="112"/>
      <c r="BC26" s="103"/>
      <c r="BD26" s="103"/>
      <c r="BE26" s="101" t="str">
        <f>IF(AR26="","",'Test Quality Rating Tool'!$H$7)</f>
        <v/>
      </c>
      <c r="BF26" s="103"/>
      <c r="BG26" s="76"/>
      <c r="BH26" s="76"/>
      <c r="BI26" s="76"/>
      <c r="BJ26" s="103"/>
      <c r="BK26" s="103"/>
      <c r="BL26" s="108" t="str">
        <f>IF(AR26="","",CONCATENATE('Test Quality Rating Tool'!$N$12,'Test Quality Rating Tool'!$N$14,'Test Quality Rating Tool'!$N$15,'Test Quality Rating Tool'!$N$16,'Test Quality Rating Tool'!$N$17,'Test Quality Rating Tool'!$N$18,'Test Quality Rating Tool'!$N$19,'Test Quality Rating Tool'!$N$20,'Test Quality Rating Tool'!$N$21,'Test Quality Rating Tool'!$N$22,'Test Quality Rating Tool'!$N$23,'Test Quality Rating Tool'!$N$24,'Test Quality Rating Tool'!$N$25,'Test Quality Rating Tool'!$N$28,'Test Quality Rating Tool'!$N$29,'Test Quality Rating Tool'!$N$30,'Test Quality Rating Tool'!$N$31,'Test Quality Rating Tool'!$N$32,'Test Quality Rating Tool'!$N$33,'Test Quality Rating Tool'!$N$34,'Test Quality Rating Tool'!$N$35,'Test Quality Rating Tool'!$N$36,'Test Quality Rating Tool'!$N$37,'Test Quality Rating Tool'!$N$38,'Test Quality Rating Tool'!$N$39,'Test Quality Rating Tool'!$N$40,'Test Quality Rating Tool'!$N$41,'Test Quality Rating Tool'!$N$42,'Test Quality Rating Tool'!$N$43,'Test Quality Rating Tool'!$N$44,'Test Quality Rating Tool'!$N$45,'Test Quality Rating Tool'!$N$46,'Test Quality Rating Tool'!$N$47,'Test Quality Rating Tool'!$N$48,'Test Quality Rating Tool'!$N$49,'Test Quality Rating Tool'!$N$50,'Test Quality Rating Tool'!$N$51,'Test Quality Rating Tool'!$N$52,'Test Quality Rating Tool'!$N$53,'Test Quality Rating Tool'!$N$54,'Test Quality Rating Tool'!$N$55,'Test Quality Rating Tool'!$N$56,'Test Quality Rating Tool'!$N$57,'Test Quality Rating Tool'!$N$58,'Test Quality Rating Tool'!$N$59,'Test Quality Rating Tool'!$N$60,'Test Quality Rating Tool'!$N$63,'Test Quality Rating Tool'!$N$64,'Test Quality Rating Tool'!$N$65,'Test Quality Rating Tool'!$N$66,'Test Quality Rating Tool'!$N$67,'Test Quality Rating Tool'!$N$68,'Test Quality Rating Tool'!$N$69,'Test Quality Rating Tool'!$N$70,'Test Quality Rating Tool'!$N$71,'Test Quality Rating Tool'!$N$72,'Test Quality Rating Tool'!$N$73,'Test Quality Rating Tool'!$N$74,'Test Quality Rating Tool'!$N$75,'Test Quality Rating Tool'!$N$76,'Test Quality Rating Tool'!$N$77))</f>
        <v/>
      </c>
      <c r="BM26" s="103"/>
      <c r="BN26" s="109"/>
      <c r="BO26" s="109"/>
      <c r="BP26" s="109"/>
      <c r="BQ26" s="109"/>
      <c r="BR26" s="109"/>
      <c r="BS26" s="109"/>
      <c r="BT26" s="109"/>
      <c r="BU26" s="109"/>
      <c r="BV26" s="109"/>
      <c r="BW26" s="109"/>
      <c r="BX26" s="109"/>
      <c r="BY26" s="109"/>
      <c r="BZ26" s="109"/>
      <c r="CA26" s="109"/>
      <c r="CB26" s="109"/>
    </row>
    <row r="27" spans="1:80" s="110" customFormat="1" ht="12.75" x14ac:dyDescent="0.2">
      <c r="A27" s="75"/>
      <c r="B27" s="76"/>
      <c r="C27" s="103"/>
      <c r="D27" s="103"/>
      <c r="E27" s="103"/>
      <c r="F27" s="103"/>
      <c r="G27" s="103"/>
      <c r="H27" s="77"/>
      <c r="I27" s="77"/>
      <c r="J27" s="77"/>
      <c r="K27" s="103"/>
      <c r="L27" s="76"/>
      <c r="M27" s="103"/>
      <c r="N27" s="103"/>
      <c r="O27" s="76"/>
      <c r="P27" s="103"/>
      <c r="Q27" s="103"/>
      <c r="R27" s="103"/>
      <c r="S27" s="103"/>
      <c r="T27" s="77"/>
      <c r="U27" s="77"/>
      <c r="V27" s="103"/>
      <c r="W27" s="76"/>
      <c r="X27" s="76"/>
      <c r="Y27" s="76"/>
      <c r="Z27" s="76"/>
      <c r="AA27" s="76"/>
      <c r="AB27" s="76"/>
      <c r="AC27" s="76"/>
      <c r="AD27" s="76"/>
      <c r="AE27" s="76"/>
      <c r="AF27" s="76"/>
      <c r="AG27" s="103"/>
      <c r="AH27" s="103"/>
      <c r="AI27" s="103"/>
      <c r="AJ27" s="76"/>
      <c r="AK27" s="76"/>
      <c r="AL27" s="76"/>
      <c r="AM27" s="76"/>
      <c r="AN27" s="76"/>
      <c r="AO27" s="76"/>
      <c r="AP27" s="76"/>
      <c r="AQ27" s="76"/>
      <c r="AR27" s="103"/>
      <c r="AS27" s="103"/>
      <c r="AT27" s="103"/>
      <c r="AU27" s="103"/>
      <c r="AV27" s="103"/>
      <c r="AW27" s="103"/>
      <c r="AX27" s="103"/>
      <c r="AY27" s="103"/>
      <c r="AZ27" s="103"/>
      <c r="BA27" s="112"/>
      <c r="BB27" s="112"/>
      <c r="BC27" s="103"/>
      <c r="BD27" s="103"/>
      <c r="BE27" s="101" t="str">
        <f>IF(AR27="","",'Test Quality Rating Tool'!$H$7)</f>
        <v/>
      </c>
      <c r="BF27" s="103"/>
      <c r="BG27" s="76"/>
      <c r="BH27" s="76"/>
      <c r="BI27" s="76"/>
      <c r="BJ27" s="103"/>
      <c r="BK27" s="103"/>
      <c r="BL27" s="108" t="str">
        <f>IF(AR27="","",CONCATENATE('Test Quality Rating Tool'!$N$12,'Test Quality Rating Tool'!$N$14,'Test Quality Rating Tool'!$N$15,'Test Quality Rating Tool'!$N$16,'Test Quality Rating Tool'!$N$17,'Test Quality Rating Tool'!$N$18,'Test Quality Rating Tool'!$N$19,'Test Quality Rating Tool'!$N$20,'Test Quality Rating Tool'!$N$21,'Test Quality Rating Tool'!$N$22,'Test Quality Rating Tool'!$N$23,'Test Quality Rating Tool'!$N$24,'Test Quality Rating Tool'!$N$25,'Test Quality Rating Tool'!$N$28,'Test Quality Rating Tool'!$N$29,'Test Quality Rating Tool'!$N$30,'Test Quality Rating Tool'!$N$31,'Test Quality Rating Tool'!$N$32,'Test Quality Rating Tool'!$N$33,'Test Quality Rating Tool'!$N$34,'Test Quality Rating Tool'!$N$35,'Test Quality Rating Tool'!$N$36,'Test Quality Rating Tool'!$N$37,'Test Quality Rating Tool'!$N$38,'Test Quality Rating Tool'!$N$39,'Test Quality Rating Tool'!$N$40,'Test Quality Rating Tool'!$N$41,'Test Quality Rating Tool'!$N$42,'Test Quality Rating Tool'!$N$43,'Test Quality Rating Tool'!$N$44,'Test Quality Rating Tool'!$N$45,'Test Quality Rating Tool'!$N$46,'Test Quality Rating Tool'!$N$47,'Test Quality Rating Tool'!$N$48,'Test Quality Rating Tool'!$N$49,'Test Quality Rating Tool'!$N$50,'Test Quality Rating Tool'!$N$51,'Test Quality Rating Tool'!$N$52,'Test Quality Rating Tool'!$N$53,'Test Quality Rating Tool'!$N$54,'Test Quality Rating Tool'!$N$55,'Test Quality Rating Tool'!$N$56,'Test Quality Rating Tool'!$N$57,'Test Quality Rating Tool'!$N$58,'Test Quality Rating Tool'!$N$59,'Test Quality Rating Tool'!$N$60,'Test Quality Rating Tool'!$N$63,'Test Quality Rating Tool'!$N$64,'Test Quality Rating Tool'!$N$65,'Test Quality Rating Tool'!$N$66,'Test Quality Rating Tool'!$N$67,'Test Quality Rating Tool'!$N$68,'Test Quality Rating Tool'!$N$69,'Test Quality Rating Tool'!$N$70,'Test Quality Rating Tool'!$N$71,'Test Quality Rating Tool'!$N$72,'Test Quality Rating Tool'!$N$73,'Test Quality Rating Tool'!$N$74,'Test Quality Rating Tool'!$N$75,'Test Quality Rating Tool'!$N$76,'Test Quality Rating Tool'!$N$77))</f>
        <v/>
      </c>
      <c r="BM27" s="103"/>
      <c r="BN27" s="109"/>
      <c r="BO27" s="109"/>
      <c r="BP27" s="109"/>
      <c r="BQ27" s="109"/>
      <c r="BR27" s="109"/>
      <c r="BS27" s="109"/>
      <c r="BT27" s="109"/>
      <c r="BU27" s="109"/>
      <c r="BV27" s="109"/>
      <c r="BW27" s="109"/>
      <c r="BX27" s="109"/>
      <c r="BY27" s="109"/>
      <c r="BZ27" s="109"/>
      <c r="CA27" s="109"/>
      <c r="CB27" s="109"/>
    </row>
    <row r="28" spans="1:80" s="110" customFormat="1" ht="12.75" x14ac:dyDescent="0.2">
      <c r="A28" s="75"/>
      <c r="B28" s="76"/>
      <c r="C28" s="103"/>
      <c r="D28" s="103"/>
      <c r="E28" s="103"/>
      <c r="F28" s="103"/>
      <c r="G28" s="103"/>
      <c r="H28" s="77"/>
      <c r="I28" s="77"/>
      <c r="J28" s="77"/>
      <c r="K28" s="103"/>
      <c r="L28" s="76"/>
      <c r="M28" s="103"/>
      <c r="N28" s="103"/>
      <c r="O28" s="76"/>
      <c r="P28" s="103"/>
      <c r="Q28" s="103"/>
      <c r="R28" s="103"/>
      <c r="S28" s="103"/>
      <c r="T28" s="77"/>
      <c r="U28" s="77"/>
      <c r="V28" s="103"/>
      <c r="W28" s="76"/>
      <c r="X28" s="76"/>
      <c r="Y28" s="76"/>
      <c r="Z28" s="76"/>
      <c r="AA28" s="76"/>
      <c r="AB28" s="76"/>
      <c r="AC28" s="76"/>
      <c r="AD28" s="76"/>
      <c r="AE28" s="76"/>
      <c r="AF28" s="76"/>
      <c r="AG28" s="103"/>
      <c r="AH28" s="103"/>
      <c r="AI28" s="103"/>
      <c r="AJ28" s="76"/>
      <c r="AK28" s="76"/>
      <c r="AL28" s="76"/>
      <c r="AM28" s="76"/>
      <c r="AN28" s="76"/>
      <c r="AO28" s="76"/>
      <c r="AP28" s="76"/>
      <c r="AQ28" s="76"/>
      <c r="AR28" s="103"/>
      <c r="AS28" s="103"/>
      <c r="AT28" s="103"/>
      <c r="AU28" s="103"/>
      <c r="AV28" s="103"/>
      <c r="AW28" s="103"/>
      <c r="AX28" s="103"/>
      <c r="AY28" s="103"/>
      <c r="AZ28" s="103"/>
      <c r="BA28" s="112"/>
      <c r="BB28" s="112"/>
      <c r="BC28" s="103"/>
      <c r="BD28" s="103"/>
      <c r="BE28" s="101" t="str">
        <f>IF(AR28="","",'Test Quality Rating Tool'!$H$7)</f>
        <v/>
      </c>
      <c r="BF28" s="103"/>
      <c r="BG28" s="76"/>
      <c r="BH28" s="76"/>
      <c r="BI28" s="76"/>
      <c r="BJ28" s="103"/>
      <c r="BK28" s="103"/>
      <c r="BL28" s="108" t="str">
        <f>IF(AR28="","",CONCATENATE('Test Quality Rating Tool'!$N$12,'Test Quality Rating Tool'!$N$14,'Test Quality Rating Tool'!$N$15,'Test Quality Rating Tool'!$N$16,'Test Quality Rating Tool'!$N$17,'Test Quality Rating Tool'!$N$18,'Test Quality Rating Tool'!$N$19,'Test Quality Rating Tool'!$N$20,'Test Quality Rating Tool'!$N$21,'Test Quality Rating Tool'!$N$22,'Test Quality Rating Tool'!$N$23,'Test Quality Rating Tool'!$N$24,'Test Quality Rating Tool'!$N$25,'Test Quality Rating Tool'!$N$28,'Test Quality Rating Tool'!$N$29,'Test Quality Rating Tool'!$N$30,'Test Quality Rating Tool'!$N$31,'Test Quality Rating Tool'!$N$32,'Test Quality Rating Tool'!$N$33,'Test Quality Rating Tool'!$N$34,'Test Quality Rating Tool'!$N$35,'Test Quality Rating Tool'!$N$36,'Test Quality Rating Tool'!$N$37,'Test Quality Rating Tool'!$N$38,'Test Quality Rating Tool'!$N$39,'Test Quality Rating Tool'!$N$40,'Test Quality Rating Tool'!$N$41,'Test Quality Rating Tool'!$N$42,'Test Quality Rating Tool'!$N$43,'Test Quality Rating Tool'!$N$44,'Test Quality Rating Tool'!$N$45,'Test Quality Rating Tool'!$N$46,'Test Quality Rating Tool'!$N$47,'Test Quality Rating Tool'!$N$48,'Test Quality Rating Tool'!$N$49,'Test Quality Rating Tool'!$N$50,'Test Quality Rating Tool'!$N$51,'Test Quality Rating Tool'!$N$52,'Test Quality Rating Tool'!$N$53,'Test Quality Rating Tool'!$N$54,'Test Quality Rating Tool'!$N$55,'Test Quality Rating Tool'!$N$56,'Test Quality Rating Tool'!$N$57,'Test Quality Rating Tool'!$N$58,'Test Quality Rating Tool'!$N$59,'Test Quality Rating Tool'!$N$60,'Test Quality Rating Tool'!$N$63,'Test Quality Rating Tool'!$N$64,'Test Quality Rating Tool'!$N$65,'Test Quality Rating Tool'!$N$66,'Test Quality Rating Tool'!$N$67,'Test Quality Rating Tool'!$N$68,'Test Quality Rating Tool'!$N$69,'Test Quality Rating Tool'!$N$70,'Test Quality Rating Tool'!$N$71,'Test Quality Rating Tool'!$N$72,'Test Quality Rating Tool'!$N$73,'Test Quality Rating Tool'!$N$74,'Test Quality Rating Tool'!$N$75,'Test Quality Rating Tool'!$N$76,'Test Quality Rating Tool'!$N$77))</f>
        <v/>
      </c>
      <c r="BM28" s="103"/>
      <c r="BN28" s="109"/>
      <c r="BO28" s="109"/>
      <c r="BP28" s="109"/>
      <c r="BQ28" s="109"/>
      <c r="BR28" s="109"/>
      <c r="BS28" s="109"/>
      <c r="BT28" s="109"/>
      <c r="BU28" s="109"/>
      <c r="BV28" s="109"/>
      <c r="BW28" s="109"/>
      <c r="BX28" s="109"/>
      <c r="BY28" s="109"/>
      <c r="BZ28" s="109"/>
      <c r="CA28" s="109"/>
      <c r="CB28" s="109"/>
    </row>
    <row r="29" spans="1:80" s="110" customFormat="1" ht="12.75" x14ac:dyDescent="0.2">
      <c r="A29" s="75"/>
      <c r="B29" s="76"/>
      <c r="C29" s="103"/>
      <c r="D29" s="103"/>
      <c r="E29" s="103"/>
      <c r="F29" s="103"/>
      <c r="G29" s="103"/>
      <c r="H29" s="77"/>
      <c r="I29" s="77"/>
      <c r="J29" s="77"/>
      <c r="K29" s="103"/>
      <c r="L29" s="76"/>
      <c r="M29" s="103"/>
      <c r="N29" s="103"/>
      <c r="O29" s="76"/>
      <c r="P29" s="103"/>
      <c r="Q29" s="103"/>
      <c r="R29" s="103"/>
      <c r="S29" s="103"/>
      <c r="T29" s="77"/>
      <c r="U29" s="77"/>
      <c r="V29" s="103"/>
      <c r="W29" s="76"/>
      <c r="X29" s="76"/>
      <c r="Y29" s="76"/>
      <c r="Z29" s="76"/>
      <c r="AA29" s="76"/>
      <c r="AB29" s="76"/>
      <c r="AC29" s="76"/>
      <c r="AD29" s="76"/>
      <c r="AE29" s="76"/>
      <c r="AF29" s="76"/>
      <c r="AG29" s="103"/>
      <c r="AH29" s="103"/>
      <c r="AI29" s="103"/>
      <c r="AJ29" s="76"/>
      <c r="AK29" s="76"/>
      <c r="AL29" s="76"/>
      <c r="AM29" s="76"/>
      <c r="AN29" s="76"/>
      <c r="AO29" s="76"/>
      <c r="AP29" s="76"/>
      <c r="AQ29" s="76"/>
      <c r="AR29" s="103"/>
      <c r="AS29" s="103"/>
      <c r="AT29" s="103"/>
      <c r="AU29" s="103"/>
      <c r="AV29" s="103"/>
      <c r="AW29" s="103"/>
      <c r="AX29" s="103"/>
      <c r="AY29" s="103"/>
      <c r="AZ29" s="103"/>
      <c r="BA29" s="112"/>
      <c r="BB29" s="112"/>
      <c r="BC29" s="103"/>
      <c r="BD29" s="103"/>
      <c r="BE29" s="101" t="str">
        <f>IF(AR29="","",'Test Quality Rating Tool'!$H$7)</f>
        <v/>
      </c>
      <c r="BF29" s="103"/>
      <c r="BG29" s="76"/>
      <c r="BH29" s="76"/>
      <c r="BI29" s="76"/>
      <c r="BJ29" s="103"/>
      <c r="BK29" s="103"/>
      <c r="BL29" s="108" t="str">
        <f>IF(AR29="","",CONCATENATE('Test Quality Rating Tool'!$N$12,'Test Quality Rating Tool'!$N$14,'Test Quality Rating Tool'!$N$15,'Test Quality Rating Tool'!$N$16,'Test Quality Rating Tool'!$N$17,'Test Quality Rating Tool'!$N$18,'Test Quality Rating Tool'!$N$19,'Test Quality Rating Tool'!$N$20,'Test Quality Rating Tool'!$N$21,'Test Quality Rating Tool'!$N$22,'Test Quality Rating Tool'!$N$23,'Test Quality Rating Tool'!$N$24,'Test Quality Rating Tool'!$N$25,'Test Quality Rating Tool'!$N$28,'Test Quality Rating Tool'!$N$29,'Test Quality Rating Tool'!$N$30,'Test Quality Rating Tool'!$N$31,'Test Quality Rating Tool'!$N$32,'Test Quality Rating Tool'!$N$33,'Test Quality Rating Tool'!$N$34,'Test Quality Rating Tool'!$N$35,'Test Quality Rating Tool'!$N$36,'Test Quality Rating Tool'!$N$37,'Test Quality Rating Tool'!$N$38,'Test Quality Rating Tool'!$N$39,'Test Quality Rating Tool'!$N$40,'Test Quality Rating Tool'!$N$41,'Test Quality Rating Tool'!$N$42,'Test Quality Rating Tool'!$N$43,'Test Quality Rating Tool'!$N$44,'Test Quality Rating Tool'!$N$45,'Test Quality Rating Tool'!$N$46,'Test Quality Rating Tool'!$N$47,'Test Quality Rating Tool'!$N$48,'Test Quality Rating Tool'!$N$49,'Test Quality Rating Tool'!$N$50,'Test Quality Rating Tool'!$N$51,'Test Quality Rating Tool'!$N$52,'Test Quality Rating Tool'!$N$53,'Test Quality Rating Tool'!$N$54,'Test Quality Rating Tool'!$N$55,'Test Quality Rating Tool'!$N$56,'Test Quality Rating Tool'!$N$57,'Test Quality Rating Tool'!$N$58,'Test Quality Rating Tool'!$N$59,'Test Quality Rating Tool'!$N$60,'Test Quality Rating Tool'!$N$63,'Test Quality Rating Tool'!$N$64,'Test Quality Rating Tool'!$N$65,'Test Quality Rating Tool'!$N$66,'Test Quality Rating Tool'!$N$67,'Test Quality Rating Tool'!$N$68,'Test Quality Rating Tool'!$N$69,'Test Quality Rating Tool'!$N$70,'Test Quality Rating Tool'!$N$71,'Test Quality Rating Tool'!$N$72,'Test Quality Rating Tool'!$N$73,'Test Quality Rating Tool'!$N$74,'Test Quality Rating Tool'!$N$75,'Test Quality Rating Tool'!$N$76,'Test Quality Rating Tool'!$N$77))</f>
        <v/>
      </c>
      <c r="BM29" s="103"/>
      <c r="BN29" s="109"/>
      <c r="BO29" s="109"/>
      <c r="BP29" s="109"/>
      <c r="BQ29" s="109"/>
      <c r="BR29" s="109"/>
      <c r="BS29" s="109"/>
      <c r="BT29" s="109"/>
      <c r="BU29" s="109"/>
      <c r="BV29" s="109"/>
      <c r="BW29" s="109"/>
      <c r="BX29" s="109"/>
      <c r="BY29" s="109"/>
      <c r="BZ29" s="109"/>
      <c r="CA29" s="109"/>
      <c r="CB29" s="109"/>
    </row>
    <row r="30" spans="1:80" s="110" customFormat="1" ht="12.75" x14ac:dyDescent="0.2">
      <c r="A30" s="75"/>
      <c r="B30" s="76"/>
      <c r="C30" s="103"/>
      <c r="D30" s="103"/>
      <c r="E30" s="103"/>
      <c r="F30" s="103"/>
      <c r="G30" s="103"/>
      <c r="H30" s="77"/>
      <c r="I30" s="77"/>
      <c r="J30" s="77"/>
      <c r="K30" s="103"/>
      <c r="L30" s="76"/>
      <c r="M30" s="103"/>
      <c r="N30" s="103"/>
      <c r="O30" s="76"/>
      <c r="P30" s="103"/>
      <c r="Q30" s="103"/>
      <c r="R30" s="103"/>
      <c r="S30" s="103"/>
      <c r="T30" s="77"/>
      <c r="U30" s="77"/>
      <c r="V30" s="103"/>
      <c r="W30" s="76"/>
      <c r="X30" s="76"/>
      <c r="Y30" s="76"/>
      <c r="Z30" s="76"/>
      <c r="AA30" s="76"/>
      <c r="AB30" s="76"/>
      <c r="AC30" s="76"/>
      <c r="AD30" s="76"/>
      <c r="AE30" s="76"/>
      <c r="AF30" s="76"/>
      <c r="AG30" s="103"/>
      <c r="AH30" s="103"/>
      <c r="AI30" s="103"/>
      <c r="AJ30" s="76"/>
      <c r="AK30" s="76"/>
      <c r="AL30" s="76"/>
      <c r="AM30" s="76"/>
      <c r="AN30" s="76"/>
      <c r="AO30" s="76"/>
      <c r="AP30" s="76"/>
      <c r="AQ30" s="76"/>
      <c r="AR30" s="103"/>
      <c r="AS30" s="103"/>
      <c r="AT30" s="103"/>
      <c r="AU30" s="103"/>
      <c r="AV30" s="103"/>
      <c r="AW30" s="103"/>
      <c r="AX30" s="103"/>
      <c r="AY30" s="103"/>
      <c r="AZ30" s="103"/>
      <c r="BA30" s="112"/>
      <c r="BB30" s="112"/>
      <c r="BC30" s="103"/>
      <c r="BD30" s="103"/>
      <c r="BE30" s="101" t="str">
        <f>IF(AR30="","",'Test Quality Rating Tool'!$H$7)</f>
        <v/>
      </c>
      <c r="BF30" s="103"/>
      <c r="BG30" s="76"/>
      <c r="BH30" s="76"/>
      <c r="BI30" s="76"/>
      <c r="BJ30" s="103"/>
      <c r="BK30" s="103"/>
      <c r="BL30" s="108" t="str">
        <f>IF(AR30="","",CONCATENATE('Test Quality Rating Tool'!$N$12,'Test Quality Rating Tool'!$N$14,'Test Quality Rating Tool'!$N$15,'Test Quality Rating Tool'!$N$16,'Test Quality Rating Tool'!$N$17,'Test Quality Rating Tool'!$N$18,'Test Quality Rating Tool'!$N$19,'Test Quality Rating Tool'!$N$20,'Test Quality Rating Tool'!$N$21,'Test Quality Rating Tool'!$N$22,'Test Quality Rating Tool'!$N$23,'Test Quality Rating Tool'!$N$24,'Test Quality Rating Tool'!$N$25,'Test Quality Rating Tool'!$N$28,'Test Quality Rating Tool'!$N$29,'Test Quality Rating Tool'!$N$30,'Test Quality Rating Tool'!$N$31,'Test Quality Rating Tool'!$N$32,'Test Quality Rating Tool'!$N$33,'Test Quality Rating Tool'!$N$34,'Test Quality Rating Tool'!$N$35,'Test Quality Rating Tool'!$N$36,'Test Quality Rating Tool'!$N$37,'Test Quality Rating Tool'!$N$38,'Test Quality Rating Tool'!$N$39,'Test Quality Rating Tool'!$N$40,'Test Quality Rating Tool'!$N$41,'Test Quality Rating Tool'!$N$42,'Test Quality Rating Tool'!$N$43,'Test Quality Rating Tool'!$N$44,'Test Quality Rating Tool'!$N$45,'Test Quality Rating Tool'!$N$46,'Test Quality Rating Tool'!$N$47,'Test Quality Rating Tool'!$N$48,'Test Quality Rating Tool'!$N$49,'Test Quality Rating Tool'!$N$50,'Test Quality Rating Tool'!$N$51,'Test Quality Rating Tool'!$N$52,'Test Quality Rating Tool'!$N$53,'Test Quality Rating Tool'!$N$54,'Test Quality Rating Tool'!$N$55,'Test Quality Rating Tool'!$N$56,'Test Quality Rating Tool'!$N$57,'Test Quality Rating Tool'!$N$58,'Test Quality Rating Tool'!$N$59,'Test Quality Rating Tool'!$N$60,'Test Quality Rating Tool'!$N$63,'Test Quality Rating Tool'!$N$64,'Test Quality Rating Tool'!$N$65,'Test Quality Rating Tool'!$N$66,'Test Quality Rating Tool'!$N$67,'Test Quality Rating Tool'!$N$68,'Test Quality Rating Tool'!$N$69,'Test Quality Rating Tool'!$N$70,'Test Quality Rating Tool'!$N$71,'Test Quality Rating Tool'!$N$72,'Test Quality Rating Tool'!$N$73,'Test Quality Rating Tool'!$N$74,'Test Quality Rating Tool'!$N$75,'Test Quality Rating Tool'!$N$76,'Test Quality Rating Tool'!$N$77))</f>
        <v/>
      </c>
      <c r="BM30" s="103"/>
      <c r="BN30" s="109"/>
      <c r="BO30" s="109"/>
      <c r="BP30" s="109"/>
      <c r="BQ30" s="109"/>
      <c r="BR30" s="109"/>
      <c r="BS30" s="109"/>
      <c r="BT30" s="109"/>
      <c r="BU30" s="109"/>
      <c r="BV30" s="109"/>
      <c r="BW30" s="109"/>
      <c r="BX30" s="109"/>
      <c r="BY30" s="109"/>
      <c r="BZ30" s="109"/>
      <c r="CA30" s="109"/>
      <c r="CB30" s="109"/>
    </row>
    <row r="31" spans="1:80" s="84" customFormat="1" x14ac:dyDescent="0.2"/>
  </sheetData>
  <mergeCells count="2">
    <mergeCell ref="AS2:AV2"/>
    <mergeCell ref="AW2:AZ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opLeftCell="A16" workbookViewId="0">
      <selection activeCell="A8" sqref="A8"/>
    </sheetView>
  </sheetViews>
  <sheetFormatPr defaultRowHeight="12.75" x14ac:dyDescent="0.2"/>
  <cols>
    <col min="1" max="1" width="141.85546875" style="2" customWidth="1"/>
  </cols>
  <sheetData>
    <row r="1" spans="1:1" ht="20.25" x14ac:dyDescent="0.3">
      <c r="A1" s="91" t="s">
        <v>272</v>
      </c>
    </row>
    <row r="2" spans="1:1" ht="30.75" customHeight="1" x14ac:dyDescent="0.2">
      <c r="A2" s="2" t="s">
        <v>267</v>
      </c>
    </row>
    <row r="4" spans="1:1" ht="38.25" x14ac:dyDescent="0.2">
      <c r="A4" s="2" t="s">
        <v>263</v>
      </c>
    </row>
    <row r="5" spans="1:1" ht="16.149999999999999" customHeight="1" x14ac:dyDescent="0.2"/>
    <row r="6" spans="1:1" ht="20.25" x14ac:dyDescent="0.3">
      <c r="A6" s="90" t="s">
        <v>273</v>
      </c>
    </row>
    <row r="7" spans="1:1" x14ac:dyDescent="0.2">
      <c r="A7" s="9" t="s">
        <v>264</v>
      </c>
    </row>
    <row r="8" spans="1:1" ht="18" customHeight="1" x14ac:dyDescent="0.2"/>
    <row r="9" spans="1:1" ht="38.25" customHeight="1" x14ac:dyDescent="0.3">
      <c r="A9" s="90" t="s">
        <v>193</v>
      </c>
    </row>
    <row r="10" spans="1:1" ht="8.1" customHeight="1" x14ac:dyDescent="0.2"/>
    <row r="11" spans="1:1" ht="25.5" x14ac:dyDescent="0.2">
      <c r="A11" s="2" t="s">
        <v>265</v>
      </c>
    </row>
    <row r="12" spans="1:1" ht="15" customHeight="1" x14ac:dyDescent="0.2"/>
    <row r="13" spans="1:1" ht="18.75" customHeight="1" x14ac:dyDescent="0.3">
      <c r="A13" s="90" t="s">
        <v>192</v>
      </c>
    </row>
    <row r="14" spans="1:1" ht="25.5" x14ac:dyDescent="0.2">
      <c r="A14" s="2" t="s">
        <v>266</v>
      </c>
    </row>
    <row r="15" spans="1:1" ht="8.1" customHeight="1" x14ac:dyDescent="0.2"/>
    <row r="16" spans="1:1" ht="89.25" x14ac:dyDescent="0.2">
      <c r="A16" s="6" t="s">
        <v>301</v>
      </c>
    </row>
    <row r="17" spans="1:2" ht="8.1" customHeight="1" x14ac:dyDescent="0.2"/>
    <row r="18" spans="1:2" ht="20.25" x14ac:dyDescent="0.3">
      <c r="A18" s="88" t="s">
        <v>268</v>
      </c>
      <c r="B18" s="6"/>
    </row>
    <row r="19" spans="1:2" ht="8.1" customHeight="1" x14ac:dyDescent="0.2"/>
    <row r="20" spans="1:2" ht="76.5" x14ac:dyDescent="0.2">
      <c r="A20" s="2" t="s">
        <v>270</v>
      </c>
    </row>
    <row r="22" spans="1:2" ht="20.25" x14ac:dyDescent="0.3">
      <c r="A22" s="88" t="s">
        <v>274</v>
      </c>
    </row>
    <row r="23" spans="1:2" ht="63.75" x14ac:dyDescent="0.2">
      <c r="A23" s="2" t="s">
        <v>271</v>
      </c>
    </row>
    <row r="24" spans="1:2" ht="20.25" x14ac:dyDescent="0.3">
      <c r="A24" s="90" t="s">
        <v>194</v>
      </c>
    </row>
    <row r="26" spans="1:2" ht="15.75" customHeight="1" x14ac:dyDescent="0.2">
      <c r="A26" s="2" t="s">
        <v>253</v>
      </c>
    </row>
    <row r="28" spans="1:2" x14ac:dyDescent="0.2">
      <c r="A28" s="2" t="s">
        <v>195</v>
      </c>
    </row>
    <row r="29" spans="1:2" x14ac:dyDescent="0.2">
      <c r="A29" s="2" t="s">
        <v>254</v>
      </c>
    </row>
    <row r="30" spans="1:2" x14ac:dyDescent="0.2">
      <c r="A30" s="2" t="s">
        <v>196</v>
      </c>
    </row>
    <row r="31" spans="1:2" x14ac:dyDescent="0.2">
      <c r="A31" s="2" t="s">
        <v>197</v>
      </c>
    </row>
    <row r="32" spans="1:2" x14ac:dyDescent="0.2">
      <c r="A32" s="2" t="s">
        <v>214</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96"/>
  <sheetViews>
    <sheetView workbookViewId="0">
      <pane ySplit="10" topLeftCell="A52" activePane="bottomLeft" state="frozen"/>
      <selection pane="bottomLeft" activeCell="G53" sqref="G53"/>
    </sheetView>
  </sheetViews>
  <sheetFormatPr defaultColWidth="9.140625" defaultRowHeight="12.75" x14ac:dyDescent="0.2"/>
  <cols>
    <col min="1" max="1" width="56.42578125" style="23" customWidth="1"/>
    <col min="2" max="2" width="8.28515625" style="20" customWidth="1"/>
    <col min="3" max="3" width="4.140625" style="20" hidden="1" customWidth="1"/>
    <col min="4" max="4" width="3.42578125" style="20" hidden="1" customWidth="1"/>
    <col min="5" max="5" width="8.140625" style="20" hidden="1" customWidth="1"/>
    <col min="6" max="6" width="5.7109375" style="20" hidden="1" customWidth="1"/>
    <col min="7" max="7" width="56.140625" style="23" customWidth="1"/>
    <col min="8" max="8" width="6" style="20" customWidth="1"/>
    <col min="9" max="9" width="4.5703125" style="21" hidden="1" customWidth="1"/>
    <col min="10" max="10" width="4.42578125" style="21" hidden="1" customWidth="1"/>
    <col min="11" max="11" width="5.28515625" style="21" hidden="1" customWidth="1"/>
    <col min="12" max="12" width="3.85546875" style="21" hidden="1" customWidth="1"/>
    <col min="13" max="13" width="4.140625" style="20" hidden="1" customWidth="1"/>
    <col min="14" max="14" width="61" style="22" customWidth="1"/>
    <col min="15" max="15" width="3.140625" style="23" customWidth="1"/>
    <col min="16" max="16" width="69.7109375" style="23" customWidth="1"/>
    <col min="17" max="16384" width="9.140625" style="23"/>
  </cols>
  <sheetData>
    <row r="1" spans="1:19" x14ac:dyDescent="0.2">
      <c r="A1" s="98" t="s">
        <v>148</v>
      </c>
      <c r="B1" s="116"/>
      <c r="C1" s="117"/>
      <c r="D1" s="117"/>
      <c r="E1" s="117"/>
      <c r="F1" s="117"/>
      <c r="G1" s="117"/>
    </row>
    <row r="2" spans="1:19" x14ac:dyDescent="0.2">
      <c r="A2" s="98" t="s">
        <v>149</v>
      </c>
      <c r="B2" s="116"/>
      <c r="C2" s="117"/>
      <c r="D2" s="117"/>
      <c r="E2" s="117"/>
      <c r="F2" s="117"/>
      <c r="G2" s="117"/>
    </row>
    <row r="3" spans="1:19" x14ac:dyDescent="0.2">
      <c r="A3" s="98" t="s">
        <v>150</v>
      </c>
      <c r="B3" s="116"/>
      <c r="C3" s="117"/>
      <c r="D3" s="117"/>
      <c r="E3" s="117"/>
      <c r="F3" s="117"/>
      <c r="G3" s="117"/>
    </row>
    <row r="4" spans="1:19" x14ac:dyDescent="0.2">
      <c r="A4" s="24" t="s">
        <v>198</v>
      </c>
      <c r="B4" s="127"/>
      <c r="C4" s="128"/>
      <c r="D4" s="128"/>
      <c r="E4" s="128"/>
      <c r="F4" s="128"/>
      <c r="G4" s="129"/>
    </row>
    <row r="5" spans="1:19" x14ac:dyDescent="0.2">
      <c r="A5" s="99" t="s">
        <v>199</v>
      </c>
      <c r="B5" s="118"/>
      <c r="C5" s="119"/>
      <c r="D5" s="119"/>
      <c r="E5" s="119"/>
      <c r="F5" s="119"/>
      <c r="G5" s="119"/>
    </row>
    <row r="7" spans="1:19" ht="23.25" x14ac:dyDescent="0.2">
      <c r="A7" s="122" t="s">
        <v>269</v>
      </c>
      <c r="B7" s="123"/>
      <c r="C7" s="123"/>
      <c r="D7" s="123"/>
      <c r="E7" s="123"/>
      <c r="F7" s="123"/>
      <c r="G7" s="123"/>
      <c r="H7" s="25">
        <f>IF(AND(H92=0,H93=0),0,IF(AND(H92&gt;0,H93&gt;0),((H92+H93)/2),IF(H93&gt;0,H93,H92)))</f>
        <v>0</v>
      </c>
    </row>
    <row r="8" spans="1:19" ht="12" customHeight="1" x14ac:dyDescent="0.2">
      <c r="A8" s="26"/>
      <c r="B8" s="27"/>
      <c r="C8" s="27"/>
      <c r="D8" s="27"/>
      <c r="E8" s="27"/>
      <c r="F8" s="27"/>
      <c r="G8" s="27"/>
      <c r="H8" s="25"/>
    </row>
    <row r="9" spans="1:19" ht="7.5" customHeight="1" x14ac:dyDescent="0.2">
      <c r="B9" s="28"/>
      <c r="J9" s="21" t="s">
        <v>55</v>
      </c>
      <c r="K9" s="21" t="s">
        <v>56</v>
      </c>
      <c r="L9" s="21" t="s">
        <v>57</v>
      </c>
    </row>
    <row r="10" spans="1:19" ht="63.75" x14ac:dyDescent="0.2">
      <c r="A10" s="29" t="s">
        <v>112</v>
      </c>
      <c r="B10" s="30" t="s">
        <v>54</v>
      </c>
      <c r="C10" s="31" t="s">
        <v>55</v>
      </c>
      <c r="D10" s="32" t="s">
        <v>56</v>
      </c>
      <c r="E10" s="33" t="s">
        <v>57</v>
      </c>
      <c r="F10" s="32" t="s">
        <v>58</v>
      </c>
      <c r="G10" s="29" t="s">
        <v>113</v>
      </c>
      <c r="H10" s="34" t="s">
        <v>54</v>
      </c>
      <c r="I10" s="35" t="s">
        <v>121</v>
      </c>
      <c r="J10" s="35" t="s">
        <v>122</v>
      </c>
      <c r="K10" s="35" t="s">
        <v>56</v>
      </c>
      <c r="L10" s="35" t="s">
        <v>57</v>
      </c>
      <c r="M10" s="35" t="s">
        <v>58</v>
      </c>
      <c r="N10" s="36" t="s">
        <v>59</v>
      </c>
    </row>
    <row r="11" spans="1:19" ht="18.75" x14ac:dyDescent="0.2">
      <c r="A11" s="124" t="s">
        <v>60</v>
      </c>
      <c r="B11" s="124"/>
      <c r="C11" s="124"/>
      <c r="D11" s="124"/>
      <c r="E11" s="124"/>
      <c r="F11" s="124"/>
      <c r="G11" s="124"/>
      <c r="H11" s="124"/>
      <c r="I11" s="124"/>
      <c r="J11" s="124"/>
      <c r="K11" s="124"/>
      <c r="L11" s="124"/>
      <c r="M11" s="124"/>
      <c r="N11" s="37"/>
    </row>
    <row r="12" spans="1:19" ht="142.5" x14ac:dyDescent="0.2">
      <c r="A12" s="38" t="s">
        <v>153</v>
      </c>
      <c r="B12" s="3"/>
      <c r="C12" s="39">
        <v>2</v>
      </c>
      <c r="D12" s="39">
        <v>0</v>
      </c>
      <c r="E12" s="11"/>
      <c r="F12" s="10">
        <f>IF(B12="Yes",C12,D12)</f>
        <v>0</v>
      </c>
      <c r="G12" s="38" t="s">
        <v>154</v>
      </c>
      <c r="H12" s="3"/>
      <c r="I12" s="16">
        <v>0</v>
      </c>
      <c r="J12" s="16">
        <v>2</v>
      </c>
      <c r="K12" s="16">
        <v>-2</v>
      </c>
      <c r="L12" s="4"/>
      <c r="M12" s="16">
        <f>IF(F12=0,IF(OR(H12="No",H12=""),0,IF(AND(F12=0,H12="Yes"),I12+J12,0)),IF(AND(F12=C12,H12="Yes"),I12,IF(H12="No",K12,0)))</f>
        <v>0</v>
      </c>
      <c r="N12" s="5"/>
      <c r="P12" s="40" t="str">
        <f>IF(OR(ISNUMBER(#REF!),ISNUMBER(#REF!),ISNUMBER(#REF!)),IF(AND(B12="",H12=""),"",IF(OR(AND(B12="",H12="Yes"),AND(B12="Yes",H12="Yes"),AND(B12="No",H12="Yes")),"The regulatory agency reviewer verified that there was documentation that the test was performed by a firm meeting the criteria as an AETB or a Qualified Individual was present. ",IF(OR(AND(B12="",H12="No"),AND(B12="No",H12="No")),"The reviwer or regulatory agency reviewer determined that the documentation of the test firm meeting the criteria as an AETB or the crew leader was a Qualified Individual was not valid. ",IF(AND(B12="Yes",H12=""),"The reviewer indicated that there was documentation that the test firm met the criteria as an AETB or that the test leader was a Qualified Individual was present but did not assess its acceptability. ",IF(AND(B12="Yes",H12="No"),"The reviewer or regulatroy agency reviewer determined that there was documentation that the test firm met the criteria as an AETB or a Qualified Individual but the documentation was not acceptable. ",IF(AND(B12="No",H12=""),"The reviewer indicated that there was no documentation that a firm meeting the criteria as an AETB or a Qualified Individual was present. ","The reviewer or the regulatory agency reviewer indicated that documentation of testing by a firm meeting the criteria as an AETB or a Qualified Individual is not aapplicable for this test. ")))))),"")</f>
        <v/>
      </c>
    </row>
    <row r="13" spans="1:19" ht="28.5" x14ac:dyDescent="0.2">
      <c r="A13" s="41"/>
      <c r="B13" s="11"/>
      <c r="C13" s="11"/>
      <c r="D13" s="11"/>
      <c r="E13" s="11"/>
      <c r="F13" s="11"/>
      <c r="G13" s="38" t="s">
        <v>178</v>
      </c>
      <c r="H13" s="3"/>
      <c r="I13" s="16">
        <v>1</v>
      </c>
      <c r="J13" s="16"/>
      <c r="K13" s="16">
        <v>0</v>
      </c>
      <c r="L13" s="4"/>
      <c r="M13" s="16">
        <f>IF(H13="Yes",I13,(IF(H13="No",K13,0)))</f>
        <v>0</v>
      </c>
      <c r="N13" s="5" t="str">
        <f t="shared" ref="N13:N14" si="0">P13</f>
        <v/>
      </c>
      <c r="P13" s="42" t="str">
        <f>IF(OR(ISNUMBER(#REF!),ISNUMBER(#REF!),ISNUMBER(#REF!)),IF(AND(B13="",H13=""),"",IF(OR(AND(B13="",H13="Yes"),AND(B13="Yes",H13="Yes"),AND(B13="No",H13="Yes")),"The regulatory agency reviewer verified that documentation was present and acceptable that a representative of the regulatory agency on-site during the test. ",IF(OR(AND(B13="",H13="No"),AND(B13="No",H13="No")),"The reviwer or regulatory agency reviewer verified that the documentation was not present of the documentation was not acceptahle that a representative of the regulatory agency on-site during the test. ",IF(AND(B13="Yes",H13=""),"The reviewer indicated that there was documentation thata representative of the regulatory agency was on-site during the test but did not assess its acceptability. ",IF(AND(B13="Yes",H13="No"),"The reviewer or regulatroy agency reviewer verified that there is documentation that a representative of the regulatory agency was on-site during the test but the documentation was not acceptable. ",IF(AND(B13="No",H13=""),"The reviewer indicated that there was no indication thata representative of the regulatory agency on-site during the test. ","The reviewer or the regulatory agency reviewer indicated that a representative of the regulatory agency on-site during the test is not aapplicable for this test. ")))))),"")</f>
        <v/>
      </c>
    </row>
    <row r="14" spans="1:19" ht="14.25" x14ac:dyDescent="0.2">
      <c r="A14" s="43" t="s">
        <v>61</v>
      </c>
      <c r="B14" s="7"/>
      <c r="C14" s="14">
        <v>3</v>
      </c>
      <c r="D14" s="14">
        <v>0</v>
      </c>
      <c r="E14" s="13"/>
      <c r="F14" s="12">
        <f>IF(B14="Yes",C14,D14)</f>
        <v>0</v>
      </c>
      <c r="G14" s="44" t="s">
        <v>61</v>
      </c>
      <c r="H14" s="7"/>
      <c r="I14" s="18">
        <v>1</v>
      </c>
      <c r="J14" s="18">
        <v>3</v>
      </c>
      <c r="K14" s="18">
        <v>-3</v>
      </c>
      <c r="L14" s="8"/>
      <c r="M14" s="18">
        <f>IF(F14=0,IF(OR(H14="No",H14=""),0,IF(AND(F14=0,H14="Yes"),I14+J14,0)),IF(AND(F14=C14,H14="Yes"),I14,IF(H14="No",K14,0)))</f>
        <v>0</v>
      </c>
      <c r="N14" s="5" t="str">
        <f t="shared" si="0"/>
        <v/>
      </c>
      <c r="P14" s="40" t="str">
        <f>IF(OR(ISNUMBER(#REF!),ISNUMBER(#REF!),ISNUMBER(#REF!)),IF(AND(B14="",H14=""),"",IF(OR(AND(B14="",H14="Yes"),AND(B14="Yes",H14="Yes"),AND(B14="No",H14="Yes")),"The regulatory agency reviewer verified that a description and drawing of test location was present and acceptable. ",IF(OR(AND(B14="",H14="No"),AND(B14="No",H14="No")),"The reviwer or regulatory agency reviewer verified that a description and drawing of test location was not present and/or was not acceptable. ",IF(AND(B14="Yes",H14=""),"The reviewer indicated that a description and drawing of test location was present but did not assess its acceptability. ",IF(AND(B14="Yes",H14="No"),"The reviewer or regulatroy agency reviewer verified that a description and drawing of test location was present but was not acceptable. ",IF(AND(B14="No",H14=""),"The reviewer indicated that a description and drawing of test location was not present. ","The reviewer or the regulatory agency reviewer indicated that a description and drawing of test location is not aapplicable for this test. ")))))),"")</f>
        <v/>
      </c>
    </row>
    <row r="15" spans="1:19" ht="89.25" customHeight="1" x14ac:dyDescent="0.2">
      <c r="A15" s="43" t="s">
        <v>155</v>
      </c>
      <c r="B15" s="7"/>
      <c r="C15" s="14">
        <v>6</v>
      </c>
      <c r="D15" s="14">
        <v>0</v>
      </c>
      <c r="E15" s="13"/>
      <c r="F15" s="12">
        <f t="shared" ref="F15:F19" si="1">IF(B15="Yes",C15,D15)</f>
        <v>0</v>
      </c>
      <c r="G15" s="38" t="s">
        <v>179</v>
      </c>
      <c r="H15" s="7"/>
      <c r="I15" s="17">
        <v>2</v>
      </c>
      <c r="J15" s="17">
        <v>6</v>
      </c>
      <c r="K15" s="17">
        <v>-6</v>
      </c>
      <c r="L15" s="8"/>
      <c r="M15" s="18">
        <f>IF(F15=0,IF(OR(H15="No",H15=""),0,IF(AND(F15=0,H15="Yes"),I15+J15,0)),IF(AND(F15=C15,H15="Yes"),I15,IF(H15="No",K15,0)))</f>
        <v>0</v>
      </c>
      <c r="N15" s="5" t="str">
        <f>P15</f>
        <v/>
      </c>
      <c r="P15" s="40" t="str">
        <f>IF(OR(ISNUMBER(#REF!),ISNUMBER(#REF!),ISNUMBER(#REF!)),IF(AND(B15="",H15=""),"",IF(OR(AND(B15="",H15="Yes"),AND(B15="Yes",H15="Yes"),AND(B15="No",H15="Yes")),"The regulatory agency reviewer verified that the documentation that the source or the test company sought and obtained approval for deviations from the published test method was present and acceptable. ",IF(OR(AND(B15="",H15="No"),AND(B15="No",H15="No")),"The reviwer or regulatory agency reviewer verified that the documentation that the source or the test company sought and obtained approval for deviations from the published test method was either not present and/or was not acceptable. ",IF(AND(B15="Yes",H15=""),"The reviewer indicated that there was documentation that the source or the test company sought and obtained approval for deviations from the published test method but did not assess its acceptability. ",IF(AND(B15="Yes",H15="No"),"The reviewer or regulatroy agency reviewer verified that there was documentation that the source or the test company sought and obtained approval for deviations from the published test method but was not acceptable. ",IF(AND(B15="No",H15=""),"The reviewer indicated that there was no documentation that the source or the test company sought and obtained approval for deviations from the published test method. ","The reviewer or the regulatory agency reviewer indicated that the source or the test company seeking and obtaining approval for deviations from the published test method is not aapplicable for this test. ")))))),"")</f>
        <v/>
      </c>
      <c r="Q15" s="22"/>
      <c r="R15" s="22"/>
      <c r="S15" s="22"/>
    </row>
    <row r="16" spans="1:19" ht="27" customHeight="1" x14ac:dyDescent="0.2">
      <c r="A16" s="45"/>
      <c r="B16" s="46"/>
      <c r="C16" s="13"/>
      <c r="D16" s="13"/>
      <c r="E16" s="13"/>
      <c r="F16" s="13"/>
      <c r="G16" s="38" t="s">
        <v>62</v>
      </c>
      <c r="H16" s="7"/>
      <c r="I16" s="18">
        <v>0</v>
      </c>
      <c r="J16" s="19">
        <v>6</v>
      </c>
      <c r="K16" s="18">
        <v>-6</v>
      </c>
      <c r="L16" s="18"/>
      <c r="M16" s="19">
        <f>IF(F15=0,IF(AND(H15="Yes",H16="No"),-M15,IF(AND(H15="No",H16="Yes"),J16,IF(AND(OR(H15="No",H15=""),H16="No"),K16,0))),IF(AND(F15=C15,H16="Yes"),I16,IF(H16="No",K16-M15,0)))</f>
        <v>0</v>
      </c>
      <c r="N16" s="5" t="str">
        <f>P16</f>
        <v/>
      </c>
      <c r="P16" s="42" t="str">
        <f>IF(OR(ISNUMBER(#REF!),ISNUMBER(#REF!),ISNUMBER(#REF!)),IF(AND(B16="",H16=""),"",IF(OR(AND(B16="",H16="Yes"),AND(B16="Yes",H16="Yes"),AND(B16="No",H16="Yes")),"The regulatory agency reviewer verified that the test method deviations were acceptable. ",IF(OR(AND(B16="",H16="No"),AND(B16="No",H16="No")),"The reviwer or regulatory agency reviewer verified that  acceptability of test method deviations was not acceptable. ",IF(AND(B16="Yes",H16=""),"The reviewer indicated that documentation of the acceptability of test method deviations was present but did not verify its acceptability. ",IF(AND(B16="Yes",H16="No"),"The reviewer or regulatroy agency reviewer verified that documentation of the acceptability of test method deviations was present but was not acceptable. ",IF(AND(B16="No",H16=""),"The reviewer indicated that documentation of the acceptability of test method deviations was not present. ","The reviewer or the regulatory agency reviewer indicated that an assessment of the acceptability of test method deviations is not applicable for this test. ")))))),"")</f>
        <v/>
      </c>
    </row>
    <row r="17" spans="1:19" ht="41.25" customHeight="1" x14ac:dyDescent="0.2">
      <c r="A17" s="43" t="s">
        <v>156</v>
      </c>
      <c r="B17" s="7"/>
      <c r="C17" s="14">
        <v>3</v>
      </c>
      <c r="D17" s="14">
        <v>0</v>
      </c>
      <c r="E17" s="13"/>
      <c r="F17" s="12">
        <f t="shared" si="1"/>
        <v>0</v>
      </c>
      <c r="G17" s="44" t="s">
        <v>156</v>
      </c>
      <c r="H17" s="7"/>
      <c r="I17" s="18">
        <v>1</v>
      </c>
      <c r="J17" s="18">
        <v>3</v>
      </c>
      <c r="K17" s="18">
        <v>-3</v>
      </c>
      <c r="L17" s="8"/>
      <c r="M17" s="18">
        <f>IF(F17=0,IF(OR(H17="No",H17=""),0,IF(AND(F17=0,H17="Yes"),I17+J17,0)),IF(AND(F17=C17,H17="Yes"),I17,IF(H17="No",K17,0)))</f>
        <v>0</v>
      </c>
      <c r="N17" s="5" t="str">
        <f t="shared" ref="N17:N25" si="2">P17</f>
        <v/>
      </c>
      <c r="P17" s="42" t="str">
        <f>IF(OR(ISNUMBER(#REF!),ISNUMBER(#REF!),ISNUMBER(#REF!)),IF(AND(B17="",H17=""),"",IF(OR(AND(B17="",H17="Yes"),AND(B17="Yes",H17="Yes"),AND(B17="No",H17="Yes")),"The regulatory agency reviewer verified that a full description of the process and the unit (including installed controls) was present and acceptable. ",IF(OR(AND(B17="",H17="No"),AND(B17="No",H17="No")),"The reviwer or regulatory agency reviewer verified that a full description of the process and the unit (including installed controls) was not present and/or was not acceptable. ",IF(AND(B17="Yes",H17=""),"The reviewer indicated that a full description of the process and the unit (including installed controls) was present but did not assess its acceptability. ",IF(AND(B17="Yes",H17="No"),"The reviewer or regulatroy agency reviewer verified that a full description of the process and the unit (including installed controls) was present but was not acceptable. ",IF(AND(B17="No",H17=""),"The reviewer indicated that a full description of the process and the unit (including installed controls) was not present. ","The reviewer or the regulatory agency reviewer indicated that a full description of the process and the unit (including installed controls) is not aapplicable for this test. ")))))),"")</f>
        <v/>
      </c>
      <c r="S17" s="22"/>
    </row>
    <row r="18" spans="1:19" ht="57" x14ac:dyDescent="0.2">
      <c r="A18" s="38" t="s">
        <v>157</v>
      </c>
      <c r="B18" s="7"/>
      <c r="C18" s="14">
        <v>6</v>
      </c>
      <c r="D18" s="14">
        <v>0</v>
      </c>
      <c r="E18" s="13"/>
      <c r="F18" s="12">
        <f t="shared" si="1"/>
        <v>0</v>
      </c>
      <c r="G18" s="44" t="s">
        <v>157</v>
      </c>
      <c r="H18" s="7"/>
      <c r="I18" s="18">
        <v>2</v>
      </c>
      <c r="J18" s="18">
        <v>6</v>
      </c>
      <c r="K18" s="18">
        <v>-6</v>
      </c>
      <c r="L18" s="8"/>
      <c r="M18" s="18">
        <f>IF(F18=0,IF(OR(H18="No",H18=""),0,IF(AND(F18=0,H18="Yes"),I18+J18,0)),IF(AND(F18=C18,H18="Yes"),I18,IF(H18="No",K18,0)))</f>
        <v>0</v>
      </c>
      <c r="N18" s="5" t="str">
        <f t="shared" si="2"/>
        <v/>
      </c>
      <c r="P18" s="42" t="str">
        <f>IF(OR(ISNUMBER(#REF!),ISNUMBER(#REF!),ISNUMBER(#REF!)),IF(AND(B18="",H18=""),"",IF(OR(AND(B18="",H18="Yes"),AND(B18="Yes",H18="Yes"),AND(B18="No",H18="Yes")),"The regulatory agency reviewer verified that a detailed discussion of source operating conditions, air polluting control device operations and the representativeness of measurements was provided and acceptable. ",IF(OR(AND(B18="",H18="No"),AND(B18="No",H18="No")),"The reviwer or regulatory agency reviewer verified a detailed discussion of source operating conditions, air polluting control device operations and the representativeness of measurements was not present and/or was not acceptable. ",IF(AND(B18="Yes",H18=""),"The reviewer indicated that a detailed discussion of source operating conditions, air polluting control device operations and the representativeness of measurements was provided but did not assess its acceptability. ",IF(AND(B18="Yes",H18="No"),"The reviewer or regulatroy agency reviewer verified that a detailed discussion of source operating conditions, air polluting control device operations and the representativeness of measurements was provided but was not acceptable. ",IF(AND(B18="No",H18=""),"The reviewer indicated that a detailed discussion of source operating conditions, air polluting control device operations and the representativeness of measurements was not provided. ","The reviewer or the regulatory agency reviewer indicated that providing a detailed discussion of source operating conditions, air polluting control device operations and the representativeness of measurements is not aapplicable for this test. ")))))),"")</f>
        <v/>
      </c>
      <c r="S18" s="47"/>
    </row>
    <row r="19" spans="1:19" ht="42.75" x14ac:dyDescent="0.2">
      <c r="A19" s="44" t="s">
        <v>63</v>
      </c>
      <c r="B19" s="7"/>
      <c r="C19" s="14">
        <v>60</v>
      </c>
      <c r="D19" s="14">
        <v>0</v>
      </c>
      <c r="E19" s="13"/>
      <c r="F19" s="12">
        <f t="shared" si="1"/>
        <v>0</v>
      </c>
      <c r="G19" s="38" t="s">
        <v>64</v>
      </c>
      <c r="H19" s="7"/>
      <c r="I19" s="18">
        <v>4</v>
      </c>
      <c r="J19" s="18">
        <v>12</v>
      </c>
      <c r="K19" s="18">
        <v>-12</v>
      </c>
      <c r="L19" s="8"/>
      <c r="M19" s="18">
        <f>IF(F19=0,IF(OR(H19="No",H19=""),0,IF(AND(F19=0,H19="Yes"),I19+J19,0)),IF(AND(F19=C19,H19="Yes"),I19,IF(H19="No",K19,0)))</f>
        <v>0</v>
      </c>
      <c r="N19" s="5" t="str">
        <f t="shared" si="2"/>
        <v/>
      </c>
      <c r="P19" s="42" t="str">
        <f>IF(OR(ISNUMBER(#REF!),ISNUMBER(#REF!),ISNUMBER(#REF!)),IF(AND(B19="",H19=""),"",IF(OR(AND(B19="",H19="Yes"),AND(B19="Yes",H19="Yes"),AND(B19="No",H19="Yes")),"The regulatory agency reviewer verified that there is documentation that the required process monitors have been calibrated and that the calibration is acceptable. ",IF(OR(AND(B19="",H19="No"),AND(B19="No",H19="No")),"The reviwer or regulatory agency reviewer verified that documentation that the required process monitors have been calibrated was not present and/or was not acceptable. ",IF(AND(B19="Yes",H19=""),"The reviewer indicated the presence of documentation describing and reporting the operating parameters for the tested process unit and associated controls but did not assess its acceptability. ",IF(AND(B19="Yes",H19="No"),"The reviewer or regulatroy agency reviewer verified that documentation that the required process monitors have been calibrated was present but was not acceptable. ",IF(AND(B19="No",H19=""),"The reviewer indicated that documentation that the required process monitors have been calibrated was not present. ","The reviewer or the regulatory agency reviewer indicated that documentation that the required process monitors have been calibrated is not applicable for this test. ")))))),"")</f>
        <v/>
      </c>
      <c r="S19" s="47"/>
    </row>
    <row r="20" spans="1:19" ht="27" customHeight="1" x14ac:dyDescent="0.2">
      <c r="A20" s="48"/>
      <c r="B20" s="13"/>
      <c r="C20" s="13"/>
      <c r="D20" s="13"/>
      <c r="E20" s="13"/>
      <c r="F20" s="13"/>
      <c r="G20" s="44" t="s">
        <v>65</v>
      </c>
      <c r="H20" s="7"/>
      <c r="I20" s="18">
        <v>4</v>
      </c>
      <c r="J20" s="18">
        <v>12</v>
      </c>
      <c r="K20" s="18">
        <v>-12</v>
      </c>
      <c r="L20" s="8"/>
      <c r="M20" s="18">
        <f>IF(F19=0,IF(OR(H20="No",H20=""),0,IF(AND(F19=0,H20="Yes"),I20+J20,0)),IF(AND(F19=C19,H20="Yes"),I20,IF(H20="No",K20,0)))</f>
        <v>0</v>
      </c>
      <c r="N20" s="5" t="str">
        <f t="shared" si="2"/>
        <v/>
      </c>
      <c r="P20" s="42" t="str">
        <f>IF(OR(ISNUMBER(#REF!),ISNUMBER(#REF!),ISNUMBER(#REF!)),IF(AND(B19="",H20=""),"",IF(OR(AND(B19="",H20="Yes"),AND(B19="Yes",H20="Yes"),AND(B19="No",H20="Yes")),"The regulatory agency reviewer verified that the process capacity was documented and acceptable. ",IF(OR(AND(B19="",H20="No"),AND(B19="No",H20="No")),"The reviwer or regulatory agency reviewer verified that the process capacity was not present and/or was not acceptable. ",IF(AND(B19="Yes",H20=""),"",IF(AND(B19="Yes",H20="No"),"The reviewer or regulatroy agency reviewer verified that the process capacity was documented but not acceptable. ",IF(AND(B19="No",H20=""),"","The reviewer or the regulatory agency reviewer indicated that documenting the process capacity is not applicable for this test. ")))))),"")</f>
        <v/>
      </c>
      <c r="S20" s="22"/>
    </row>
    <row r="21" spans="1:19" ht="49.5" customHeight="1" x14ac:dyDescent="0.2">
      <c r="A21" s="48"/>
      <c r="B21" s="13"/>
      <c r="C21" s="13"/>
      <c r="D21" s="13"/>
      <c r="E21" s="13"/>
      <c r="F21" s="13"/>
      <c r="G21" s="44" t="s">
        <v>66</v>
      </c>
      <c r="H21" s="7"/>
      <c r="I21" s="18">
        <v>4</v>
      </c>
      <c r="J21" s="18">
        <v>12</v>
      </c>
      <c r="K21" s="18">
        <v>-12</v>
      </c>
      <c r="L21" s="8"/>
      <c r="M21" s="18">
        <f>IF(F19=0,IF(OR(H21="No",H21=""),0,IF(AND(F19=0,H21="Yes"),I21+J21,0)),IF(AND(F19=C19,H21="Yes"),I21,IF(H21="No",K21,0)))</f>
        <v>0</v>
      </c>
      <c r="N21" s="5" t="str">
        <f t="shared" si="2"/>
        <v/>
      </c>
      <c r="P21" s="42" t="str">
        <f>IF(OR(ISNUMBER(#REF!),ISNUMBER(#REF!),ISNUMBER(#REF!)),IF(AND(B19="",H21=""),"",IF(OR(AND(B19="",H21="Yes"),AND(B19="Yes",H21="Yes"),AND(B19="No",H21="Yes")),"The regulatory agency reviewer verified that the the process was operating within an appropriate range for the test program objectives. ",IF(OR(AND(B19="",H21="No"),AND(B19="No",H21="No")),"The reviwer or regulatory agency reviewer verified that the documentation that the process was operating within an appropriate range for the test program objectives was not present and/or the documentation was not acceptable. ",IF(AND(B19="Yes",H21=""),"",IF(AND(B19="Yes",H21="No"),"The reviewer or regulatroy agency reviewer verified that the documentaion that the process was operating within an appropriate range for the test program objectives was present but not acceptable. ",IF(AND(B19="No",H21=""),"","The reviewer or the regulatory agency reviewer indicated that the process operating within an appropriate range for the test program objectives is not applicable for this test. ")))))),"")</f>
        <v/>
      </c>
      <c r="S21" s="47"/>
    </row>
    <row r="22" spans="1:19" ht="45" customHeight="1" x14ac:dyDescent="0.2">
      <c r="A22" s="48"/>
      <c r="B22" s="13"/>
      <c r="C22" s="13"/>
      <c r="D22" s="13"/>
      <c r="E22" s="13"/>
      <c r="F22" s="13"/>
      <c r="G22" s="44" t="s">
        <v>180</v>
      </c>
      <c r="H22" s="7"/>
      <c r="I22" s="18">
        <v>4</v>
      </c>
      <c r="J22" s="18">
        <v>12</v>
      </c>
      <c r="K22" s="18">
        <v>-12</v>
      </c>
      <c r="L22" s="8"/>
      <c r="M22" s="18">
        <f>IF(F19=0,IF(OR(H22="No",H22=""),0,IF(AND(F19=0,H22="Yes"),I22+J22,0)),IF(AND(F19=C19,H22="Yes"),I22,IF(H22="No",K22,0)))</f>
        <v>0</v>
      </c>
      <c r="N22" s="5" t="str">
        <f t="shared" si="2"/>
        <v/>
      </c>
      <c r="P22" s="42" t="str">
        <f>IF(OR(ISNUMBER(#REF!),ISNUMBER(#REF!),ISNUMBER(#REF!)),IF(AND(B19="",H22=""),"",IF(OR(AND(B19="",H22="Yes"),AND(B19="Yes",H22="Yes"),AND(B19="No",H22="Yes")),"The regulatory agency reviewer verified that the documentation of the process data was concurrent with testing. ",IF(OR(AND(B19="",H22="No"),AND(B19="No",H22="No")),"The reviwer or regulatory agency reviewer verified that the documentation of the process data was not present and/or not concurrent with testing. ",IF(AND(B19="Yes",H22=""),"",IF(AND(B19="Yes",H22="No"),"The reviewer or regulatroy agency reviewer verified that the documentation of the process data was provided but that concurrence with testing was not acceptable. ",IF(AND(B19="No",H22=""),"","The reviewer or the regulatory agency reviewer indicated that the documentation of the process data being concurrent with testing is not applicable for this test. ")))))),"")</f>
        <v/>
      </c>
      <c r="S22" s="47"/>
    </row>
    <row r="23" spans="1:19" ht="39.75" customHeight="1" x14ac:dyDescent="0.2">
      <c r="A23" s="48"/>
      <c r="B23" s="13"/>
      <c r="C23" s="13"/>
      <c r="D23" s="13"/>
      <c r="E23" s="13"/>
      <c r="F23" s="13"/>
      <c r="G23" s="44" t="s">
        <v>181</v>
      </c>
      <c r="H23" s="7"/>
      <c r="I23" s="18">
        <v>4</v>
      </c>
      <c r="J23" s="18">
        <v>12</v>
      </c>
      <c r="K23" s="18">
        <v>-12</v>
      </c>
      <c r="L23" s="8"/>
      <c r="M23" s="18">
        <f>IF(F19=0,IF(OR(H23="No",H23=""),0,IF(AND(F19=0,H23="Yes"),I23+J23,0)),IF(AND(F19=C19,H23="Yes"),I23,IF(H23="No",K23,0)))</f>
        <v>0</v>
      </c>
      <c r="N23" s="5" t="str">
        <f t="shared" si="2"/>
        <v/>
      </c>
      <c r="P23" s="42" t="str">
        <f>IF(OR(ISNUMBER(#REF!),ISNUMBER(#REF!),ISNUMBER(#REF!)),IF(AND(B19="",H23=""),"",IF(OR(AND(B19="",H23="Yes"),AND(B19="Yes",H23="Yes"),AND(B19="No",H23="Yes")),"The regulatory agency reviewer verified that data are included in the report for all parameters on which limits will be set. ",IF(OR(AND(B19="",H23="No"),AND(B19="No",H23="No")),"The reviwer or regulatory agency reviewer verified that data for all parameters on which limits will be set was not included in the report. ",IF(AND(B19="Yes",H23=""),"",IF(AND(B19="Yes",H23="No"),"The reviewer or regulatroy agency reviewer verified that data were included in the report for all parameters on which limits will be set but that it was not acceptable. ",IF(AND(B19="No",H23=""),"","The reviewer or the regulatory agency reviewer indicated that the inclusion of data in the report for all parameters on which limits will be set is not applicable for this test. ")))))),"")</f>
        <v/>
      </c>
      <c r="S23" s="22"/>
    </row>
    <row r="24" spans="1:19" ht="71.25" x14ac:dyDescent="0.2">
      <c r="A24" s="38" t="s">
        <v>143</v>
      </c>
      <c r="B24" s="7"/>
      <c r="C24" s="12">
        <v>9</v>
      </c>
      <c r="D24" s="12">
        <v>0</v>
      </c>
      <c r="E24" s="12"/>
      <c r="F24" s="12">
        <f t="shared" ref="F24" si="3">IF(B24="Yes",C24,D24)</f>
        <v>0</v>
      </c>
      <c r="G24" s="38" t="s">
        <v>158</v>
      </c>
      <c r="H24" s="7"/>
      <c r="I24" s="18">
        <v>3</v>
      </c>
      <c r="J24" s="18">
        <v>9</v>
      </c>
      <c r="K24" s="18">
        <v>-9</v>
      </c>
      <c r="L24" s="8"/>
      <c r="M24" s="18">
        <f>IF(F24=0,IF(OR(H24="No",H24=""),0,IF(AND(F24=0,H24="Yes"),I24+J24,0)),IF(AND(F24=C24,H24="Yes"),I24,IF(H24="No",K24,0)))</f>
        <v>0</v>
      </c>
      <c r="N24" s="5" t="str">
        <f t="shared" si="2"/>
        <v/>
      </c>
      <c r="P24" s="42" t="str">
        <f>IF(OR(ISNUMBER(#REF!),ISNUMBER(#REF!),ISNUMBER(#REF!)),IF(AND(B24="",H24=""),"",IF(OR(AND(B24="",H24="Yes"),AND(B24="Yes",H24="Yes"),AND(B24="No",H24="Yes")),"The regulatory agency reviewer verified that an assessment of the validity, representativeness, achievement of DQO's and usability of the data was present and acceptable. ",IF(OR(AND(B24="",H24="No"),AND(B24="No",H24="No")),"The reviewer or regulatory agency reviewer verified that an assessment of the validity, representativeness, achievement of DQO's and usability of the data was not present and/or was not acceptable. ",IF(AND(B24="Yes",H24=""),"The reviewer indicated that an assessment of the validity, representativeness, achievement of DQO's and usability of the data was present but did not assess its acceptability. ",IF(AND(B24="Yes",H24="No"),"The reviewer or regulatroy agency reviewer verified that an assessment of the validity, representativeness, achievement of DQO's and usability of the data was present but was not acceptable. ",IF(AND(B24="No",H24=""),"The reviewer indicated that an assessment of the validity, representativeness, achievement of DQO's and usability of the data was not present. ","The reviewer or the regulatory agency reviewer indicated that an assessment of the validity, representativeness, achievement of DQO's and usability of the data is not aapplicable for this test. ")))))),"")</f>
        <v/>
      </c>
      <c r="S24" s="47"/>
    </row>
    <row r="25" spans="1:19" ht="41.25" customHeight="1" x14ac:dyDescent="0.2">
      <c r="A25" s="43" t="s">
        <v>114</v>
      </c>
      <c r="B25" s="7"/>
      <c r="C25" s="14">
        <v>0</v>
      </c>
      <c r="D25" s="14">
        <v>0</v>
      </c>
      <c r="E25" s="13"/>
      <c r="F25" s="12">
        <f>IF(B25="Yes",C25,D25)</f>
        <v>0</v>
      </c>
      <c r="G25" s="44" t="s">
        <v>115</v>
      </c>
      <c r="H25" s="7"/>
      <c r="I25" s="18">
        <v>0</v>
      </c>
      <c r="J25" s="18">
        <v>0</v>
      </c>
      <c r="K25" s="18">
        <v>-111</v>
      </c>
      <c r="L25" s="18">
        <v>0</v>
      </c>
      <c r="M25" s="19">
        <f>IF(F25=0,IF(H25="No",K25,IF(H25="Yes",I25+J25,IF(H25="No",K25,0))),IF(AND(F25=C25,H25="Yes"),I25,IF(H25="No",K25,0)))</f>
        <v>0</v>
      </c>
      <c r="N25" s="5" t="str">
        <f t="shared" si="2"/>
        <v/>
      </c>
      <c r="P25" s="42" t="str">
        <f>IF(OR(ISNUMBER(#REF!),ISNUMBER(#REF!),ISNUMBER(#REF!)),IF(AND(B25="",H25=""),"",IF(OR(AND(B25="",H25="Yes"),AND(B25="Yes",H25="Yes"),AND(B25="No",H25="Yes")),"The regulatory agency reviewer verified that a discussion on how sampling issues were handled such that data quality was not adversely affected was present and acceptable. ",IF(OR(AND(B25="",H25="No"),AND(B25="No",H25="No")),"The reviwer or regulatory agency reviewer verified that a discussion on the handling of sampling issues such that data quality was not adversely affected was not present and/or was not acceptable. ",IF(AND(B25="Yes",H25=""),"The reviewer indicated that a discussin on the handling of sampling issues such that data quality was not adversely affected was present but did not assess its acceptability. ",IF(AND(B25="Yes",H25="No"),"The reviewer or regulatroy agency reviewer verified that there was a discussion of the handling of sampling issues such that data quality was not adversely affected was present but was not acceptable. ",IF(AND(B25="No",H25=""),"The reviewer indicated that there was no discussion on the handling of sampling issues such that data quality was not adversely affected. ","The reviewer or the regulatory agency reviewer indicated that discussions on the handling of sampling issues such that data quality was not adversely affected is not applicable for this test. ")))))),"")</f>
        <v/>
      </c>
      <c r="S25" s="47"/>
    </row>
    <row r="26" spans="1:19" ht="18.75" x14ac:dyDescent="0.2">
      <c r="A26" s="125" t="s">
        <v>67</v>
      </c>
      <c r="B26" s="125"/>
      <c r="C26" s="125"/>
      <c r="D26" s="125"/>
      <c r="E26" s="125"/>
      <c r="F26" s="125"/>
      <c r="G26" s="125"/>
      <c r="H26" s="125"/>
      <c r="I26" s="125"/>
      <c r="J26" s="125"/>
      <c r="K26" s="125"/>
      <c r="L26" s="125"/>
      <c r="M26" s="125"/>
      <c r="N26" s="37"/>
      <c r="P26" s="42"/>
      <c r="Q26" s="49"/>
      <c r="R26" s="49"/>
      <c r="S26" s="22"/>
    </row>
    <row r="27" spans="1:19" ht="18.75" x14ac:dyDescent="0.2">
      <c r="A27" s="29" t="s">
        <v>68</v>
      </c>
      <c r="B27" s="50"/>
      <c r="C27" s="11"/>
      <c r="D27" s="11"/>
      <c r="E27" s="11"/>
      <c r="F27" s="11"/>
      <c r="G27" s="51"/>
      <c r="H27" s="51"/>
      <c r="I27" s="11"/>
      <c r="J27" s="11"/>
      <c r="K27" s="11"/>
      <c r="L27" s="11"/>
      <c r="M27" s="11"/>
      <c r="N27" s="41"/>
      <c r="P27" s="42"/>
      <c r="S27" s="22"/>
    </row>
    <row r="28" spans="1:19" ht="40.5" customHeight="1" x14ac:dyDescent="0.2">
      <c r="A28" s="43" t="s">
        <v>159</v>
      </c>
      <c r="B28" s="7"/>
      <c r="C28" s="14">
        <v>54</v>
      </c>
      <c r="D28" s="14">
        <v>0</v>
      </c>
      <c r="E28" s="13"/>
      <c r="F28" s="12">
        <f t="shared" ref="F28:F36" si="4">IF(B28="Yes",C28,D28)</f>
        <v>0</v>
      </c>
      <c r="G28" s="44" t="s">
        <v>69</v>
      </c>
      <c r="H28" s="7"/>
      <c r="I28" s="18">
        <v>3</v>
      </c>
      <c r="J28" s="18">
        <v>9</v>
      </c>
      <c r="K28" s="18">
        <v>-9</v>
      </c>
      <c r="L28" s="8"/>
      <c r="M28" s="18">
        <f>IF(F28=0,IF(OR(H28="No",H28=""),0,IF(AND(F28=0,H28="Yes"),I28+J28,0)),IF(AND(F28=C28,H28="Yes"),I28,IF(H28="No",K28,0)))</f>
        <v>0</v>
      </c>
      <c r="N28" s="5" t="str">
        <f t="shared" ref="N28:N33" si="5">P28</f>
        <v/>
      </c>
      <c r="P28" s="42" t="str">
        <f>IF(OR(ISNUMBER(#REF!),ISNUMBER(#REF!),ISNUMBER(#REF!)),IF(AND(B28="",H28=""),"",IF(OR(AND(B28="",H28="Yes"),AND(B28="Yes",H28="Yes"),AND(B28="No",H28="Yes")),"The regulatory agency reviewer verified that the DGM pre-test calibration was within the criteria specified by the test method. ",IF(OR(AND(B28="",H28="No"),AND(B28="No",H28="No")),"The reviwer or regulatory agency reviewer verified that  the DGM pre-test calibration was not present and/or was not acceptable. ",IF(AND(B28="Yes",H28=""),"The reviewer indicated that  the Gas meter calibrations, Pitot and Nozzle inspections were present but did not assess their acceptability. ",IF(AND(B28="Yes",H28="No"),"The reviewer or regulatroy agency reviewer verified that  the DGM pre-test calibration was present but was not acceptable. ",IF(AND(B28="No",H28=""),"The reviewer indicated that Gas meter calibrations, Pitot and Nozzle inspections were not present. ","The reviewer or the regulatory agency reviewer indicated that Gas meter calibrations, Pitot and Nozzle inspections were not applicable for this test. ")))))),"")</f>
        <v/>
      </c>
      <c r="S28" s="22"/>
    </row>
    <row r="29" spans="1:19" ht="28.5" x14ac:dyDescent="0.2">
      <c r="A29" s="48"/>
      <c r="B29" s="13"/>
      <c r="C29" s="13"/>
      <c r="D29" s="13"/>
      <c r="E29" s="13"/>
      <c r="F29" s="13"/>
      <c r="G29" s="44" t="s">
        <v>70</v>
      </c>
      <c r="H29" s="7"/>
      <c r="I29" s="18">
        <v>3</v>
      </c>
      <c r="J29" s="18">
        <v>9</v>
      </c>
      <c r="K29" s="18">
        <v>-9</v>
      </c>
      <c r="L29" s="8"/>
      <c r="M29" s="18">
        <f>IF(F28=0,IF(OR(H29="No",H29=""),0,IF(AND(F28=0,H29="Yes"),I29+J29,0)),IF(AND(F28=C28,H29="Yes"),I29,IF(H29="No",K29,0)))</f>
        <v>0</v>
      </c>
      <c r="N29" s="5" t="str">
        <f t="shared" si="5"/>
        <v/>
      </c>
      <c r="P29" s="42" t="str">
        <f>IF(OR(ISNUMBER(#REF!),ISNUMBER(#REF!),ISNUMBER(#REF!)),IF(AND(B28="",H29=""),"",IF(OR(AND(B28="",H29="Yes"),AND(B28="Yes",H29="Yes"),AND(B28="No",H29="Yes")),"The regulatory agency reviewer verified that the DGM post-test calibration was within the criteria specified by the test method. ",IF(OR(AND(B28="",H29="No"),AND(B28="No",H29="No")),"The reviwer or regulatory agency reviewer verified that  the DGM post-test calibration was not present and/or was not acceptable. ",IF(AND(B28="Yes",H29=""),"",IF(AND(B28="Yes",H29="No"),"The reviewer or regulatroy agency reviewer verified that  the DGM post-test calibration was present but was not acceptable. ",IF(AND(B28="No",H29=""),"","The reviewer or the regulatory agency reviewer indicated that the DGM post-test calibration was not applicable for this test. ")))))),"")</f>
        <v/>
      </c>
      <c r="S29" s="22"/>
    </row>
    <row r="30" spans="1:19" ht="27.75" customHeight="1" x14ac:dyDescent="0.2">
      <c r="A30" s="48"/>
      <c r="B30" s="13"/>
      <c r="C30" s="13"/>
      <c r="D30" s="13"/>
      <c r="E30" s="13"/>
      <c r="F30" s="13"/>
      <c r="G30" s="44" t="s">
        <v>71</v>
      </c>
      <c r="H30" s="7"/>
      <c r="I30" s="18">
        <v>3</v>
      </c>
      <c r="J30" s="18">
        <v>9</v>
      </c>
      <c r="K30" s="18">
        <v>-9</v>
      </c>
      <c r="L30" s="8"/>
      <c r="M30" s="18">
        <f>IF(F28=0,IF(OR(H30="No",H30=""),0,IF(AND(F28=0,H30="Yes"),I30+J30,0)),IF(AND(F28=C28,H30="Yes"),I30,IF(H30="No",K30,0)))</f>
        <v>0</v>
      </c>
      <c r="N30" s="5" t="str">
        <f t="shared" si="5"/>
        <v/>
      </c>
      <c r="P30" s="42" t="str">
        <f>IF(OR(ISNUMBER(#REF!),ISNUMBER(#REF!),ISNUMBER(#REF!)),IF(AND(B28="",H30=""),"",IF(OR(AND(B28="",H30="Yes"),AND(B28="Yes",H30="Yes"),AND(B28="No",H30="Yes")),"The regulatory agency reviewer verified that the thermocouple calibration was within the criteria specified by the test method. ",IF(OR(AND(B28="",H30="No"),AND(B28="No",H30="No")),"The reviwer or regulatory agency reviewer verified that  the thermocouple calibration was not present and/or was not acceptable. ",IF(AND(B28="Yes",H30=""),"",IF(AND(B28="Yes",H30="No"),"The reviewer or regulatroy agency reviewer verified that  the thermocouple calibration was present but was not acceptable. ",IF(AND(B28="No",H30=""),"","The reviewer or the regulatory agency reviewer indicated that the thermocouple calibration was not applicable for this test. ")))))),"")</f>
        <v/>
      </c>
    </row>
    <row r="31" spans="1:19" ht="27.75" customHeight="1" x14ac:dyDescent="0.2">
      <c r="A31" s="48"/>
      <c r="B31" s="13"/>
      <c r="C31" s="13"/>
      <c r="D31" s="13"/>
      <c r="E31" s="13"/>
      <c r="F31" s="13"/>
      <c r="G31" s="44" t="s">
        <v>160</v>
      </c>
      <c r="H31" s="7"/>
      <c r="I31" s="18">
        <v>3</v>
      </c>
      <c r="J31" s="18">
        <v>9</v>
      </c>
      <c r="K31" s="18">
        <v>-9</v>
      </c>
      <c r="L31" s="8"/>
      <c r="M31" s="18">
        <f>IF(F28=0,IF(OR(H31="No",H31=""),0,IF(AND(F28=0,H31="Yes"),I31+J31,0)),IF(AND(F28=C28,H31="Yes"),I31,IF(H31="No",K31,0)))</f>
        <v>0</v>
      </c>
      <c r="N31" s="5" t="str">
        <f t="shared" si="5"/>
        <v/>
      </c>
      <c r="P31" s="42" t="str">
        <f>IF(OR(ISNUMBER(#REF!),ISNUMBER(#REF!),ISNUMBER(#REF!)),IF(AND(B28="",H31=""),"",IF(OR(AND(B28="",H31="Yes"),AND(B28="Yes",H31="Yes"),AND(B28="No",H31="Yes")),"The regulatory agency reviewer verified that the pitot inspection was within the criteria specified by the test method. ",IF(OR(AND(B28="",H31="No"),AND(B28="No",H31="No")),"The reviwer or regulatory agency reviewer verified that  the pitot inspection was not present and/or was not acceptable. ",IF(AND(B28="Yes",H31=""),"",IF(AND(B28="Yes",H31="No"),"The reviewer or regulatroy agency reviewer verified that  the pitot inspection was present but was not acceptable. ",IF(AND(B28="No",H31=""),"","The reviewer or the regulatory agency reviewer indicated that the pitot inspection was not applicable for this test. ")))))),"")</f>
        <v/>
      </c>
    </row>
    <row r="32" spans="1:19" ht="26.25" customHeight="1" x14ac:dyDescent="0.2">
      <c r="A32" s="48"/>
      <c r="B32" s="13"/>
      <c r="C32" s="13"/>
      <c r="D32" s="13"/>
      <c r="E32" s="13"/>
      <c r="F32" s="13"/>
      <c r="G32" s="44" t="s">
        <v>72</v>
      </c>
      <c r="H32" s="7"/>
      <c r="I32" s="18">
        <v>3</v>
      </c>
      <c r="J32" s="18">
        <v>9</v>
      </c>
      <c r="K32" s="18">
        <v>-9</v>
      </c>
      <c r="L32" s="8"/>
      <c r="M32" s="18">
        <f>IF(F28=0,IF(OR(H32="No",H32=""),0,IF(AND(F28=0,H32="Yes"),I32+J32,0)),IF(AND(F28=C28,H32="Yes"),I32,IF(H32="No",K32,0)))</f>
        <v>0</v>
      </c>
      <c r="N32" s="5" t="str">
        <f t="shared" si="5"/>
        <v/>
      </c>
      <c r="P32" s="42" t="str">
        <f>IF(OR(ISNUMBER(#REF!),ISNUMBER(#REF!),ISNUMBER(#REF!)),IF(AND(B28="",H32=""),"",IF(OR(AND(B28="",H32="Yes"),AND(B28="Yes",H32="Yes"),AND(B28="No",H32="Yes")),"The regulatory agency reviewer verified that the nozzle inspection was within the criteria specified by the test method. ",IF(OR(AND(B28="",H32="No"),AND(B28="No",H32="No")),"The reviwer or regulatory agency reviewer verified that  the nozzle inspection was not present and/or was not acceptable. ",IF(AND(B28="Yes",H32=""),"",IF(AND(B28="Yes",H32="No"),"The reviewer or regulatroy agency reviewer verified that  the nozzle inspection was present but was not acceptable. ",IF(AND(B28="No",H32=""),"","The reviewer or the regulatory agency reviewer indicated that the nozzle inspection was not applicable for this test. ")))))),"")</f>
        <v/>
      </c>
    </row>
    <row r="33" spans="1:16" ht="14.25" x14ac:dyDescent="0.2">
      <c r="A33" s="48"/>
      <c r="B33" s="13"/>
      <c r="C33" s="13"/>
      <c r="D33" s="13"/>
      <c r="E33" s="13"/>
      <c r="F33" s="13"/>
      <c r="G33" s="44" t="s">
        <v>73</v>
      </c>
      <c r="H33" s="7"/>
      <c r="I33" s="18">
        <v>3</v>
      </c>
      <c r="J33" s="18">
        <v>9</v>
      </c>
      <c r="K33" s="18">
        <v>-9</v>
      </c>
      <c r="L33" s="8"/>
      <c r="M33" s="18">
        <f>IF(F28=0,IF(OR(H33="No",H33=""),0,IF(AND(F28=0,H33="Yes"),I33+J33,0)),IF(AND(F28=C28,H33="Yes"),I33,IF(H33="No",K33,0)))</f>
        <v>0</v>
      </c>
      <c r="N33" s="5" t="str">
        <f t="shared" si="5"/>
        <v/>
      </c>
      <c r="P33" s="42" t="str">
        <f>IF(OR(ISNUMBER(#REF!),ISNUMBER(#REF!),ISNUMBER(#REF!)),IF(AND(B28="",H32=""),"",IF(OR(AND(B28="",H32="Yes"),AND(B28="Yes",H32="Yes"),AND(B28="No",H32="Yes")),"The regulatory agency reviewer verified that the flow meter calibrations were within the criteria specified by the test method. ",IF(OR(AND(B28="",H32="No"),AND(B28="No",H32="No")),"The reviwer or regulatory agency reviewer verified that  the flow meter calibrations were not present and/or was not acceptable. ",IF(AND(B28="Yes",H32=""),"",IF(AND(B28="Yes",H32="No"),"The reviewer or regulatroy agency reviewer verified that  the flow meter calibrations were present but was not acceptable. ",IF(AND(B28="No",H32=""),"","The reviewer or the regulatory agency reviewer indicated that the flow meter calibrations were not applicable for this test. ")))))),"")</f>
        <v/>
      </c>
    </row>
    <row r="34" spans="1:16" ht="30.75" customHeight="1" x14ac:dyDescent="0.2">
      <c r="A34" s="43" t="s">
        <v>161</v>
      </c>
      <c r="B34" s="7"/>
      <c r="C34" s="14">
        <f>J34</f>
        <v>12</v>
      </c>
      <c r="D34" s="14">
        <v>0</v>
      </c>
      <c r="E34" s="13"/>
      <c r="F34" s="12">
        <f t="shared" si="4"/>
        <v>0</v>
      </c>
      <c r="G34" s="44" t="s">
        <v>74</v>
      </c>
      <c r="H34" s="7"/>
      <c r="I34" s="18">
        <v>4</v>
      </c>
      <c r="J34" s="18">
        <v>12</v>
      </c>
      <c r="K34" s="18">
        <v>-12</v>
      </c>
      <c r="L34" s="8"/>
      <c r="M34" s="18">
        <f>IF(F34=0,IF(OR(H34="No",H34=""),0,IF(AND(F34=0,H34="Yes"),I34+J34,0)),IF(AND(F34=C34,H34="Yes"),I34,IF(H34="No",K34,0)))</f>
        <v>0</v>
      </c>
      <c r="N34" s="5" t="str">
        <f t="shared" ref="N34:N59" si="6">P34</f>
        <v/>
      </c>
      <c r="P34" s="23" t="str">
        <f>IF(OR(ISNUMBER(#REF!),ISNUMBER(#REF!),ISNUMBER(#REF!)),IF(AND(B34="",H34=""),"",IF(OR(AND(B34="",H34="Yes"),AND(B34="Yes",H34="Yes"),AND(B34="No",H34="Yes")),"The regulatory agency reviewer verified that an appropriate number and location of sampling points were used. ",IF(OR(AND(B34="",H34="No"),AND(B34="No",H34="No")),"The reviwer or regulatory agency reviewer verified that there was no documentation that an appropriate number and location of sampling points were used. ",IF(AND(B34="Yes",H34=""),"The reviewer indicated that a Method 1 sample point evaluation was present but did not assess its acceptability. ",IF(AND(B34="Yes",H34="No"),"The reviewer or regulatroy agency reviewer verified that an appropriate number and location of sampling points used was not demonstrated by the available documentation. ",IF(AND(B34="No",H34=""),"The reviewer indicated that the Method 1 sample point evaluation was not present. ","The reviewer or the regulatory agency reviewer indicated that a Method 1 sample point evaluation is not applicable for this test. ")))))),"")</f>
        <v/>
      </c>
    </row>
    <row r="35" spans="1:16" ht="28.5" x14ac:dyDescent="0.2">
      <c r="A35" s="52" t="s">
        <v>162</v>
      </c>
      <c r="B35" s="7"/>
      <c r="C35" s="14">
        <f>J35</f>
        <v>12</v>
      </c>
      <c r="D35" s="14">
        <v>0</v>
      </c>
      <c r="E35" s="13"/>
      <c r="F35" s="12">
        <f t="shared" si="4"/>
        <v>0</v>
      </c>
      <c r="G35" s="44" t="s">
        <v>116</v>
      </c>
      <c r="H35" s="7"/>
      <c r="I35" s="18">
        <v>4</v>
      </c>
      <c r="J35" s="18">
        <v>12</v>
      </c>
      <c r="K35" s="18">
        <v>-12</v>
      </c>
      <c r="L35" s="8"/>
      <c r="M35" s="18">
        <f>IF(F35=0,IF(OR(H35="No",H35=""),0,IF(AND(F35=0,H35="Yes"),I35+J35,0)),IF(AND(F35=C35,H35="Yes"),I35,IF(H35="No",K35,0)))</f>
        <v>0</v>
      </c>
      <c r="N35" s="5" t="str">
        <f t="shared" si="6"/>
        <v/>
      </c>
      <c r="P35" s="23" t="str">
        <f>IF(OR(ISNUMBER(#REF!),ISNUMBER(#REF!),ISNUMBER(#REF!)),IF(AND(B35="",H35=""),"",IF(OR(AND(B35="",H35="Yes"),AND(B35="Yes",H35="Yes"),AND(B35="No",H35="Yes")),"The regulatory agency reviewer verified that Cyclonic flow checks was present and acceptable. ",IF(OR(AND(B35="",H35="No"),AND(B35="No",H35="No")),"The reviwer or regulatory agency reviewer verified that Cyclonic flow checks was not present and/or was not acceptable. ",IF(AND(B35="Yes",H35=""),"The reviewer indicated that Cyclonic flow checks was present but did not assess its acceptability. ",IF(AND(B35="Yes",H35="No"),"The reviewer or regulatroy agency reviewer verified that Cyclonic flow checks was present but was not acceptable. ",IF(AND(B35="No",H35=""),"The reviewer indicated that Cyclonic flow checks was not present. ","The reviewer or the regulatory agency reviewer indicated that Cyclonic flow checks are not applicable for this test. ")))))),"")</f>
        <v/>
      </c>
    </row>
    <row r="36" spans="1:16" ht="39" customHeight="1" x14ac:dyDescent="0.2">
      <c r="A36" s="43" t="s">
        <v>163</v>
      </c>
      <c r="B36" s="7"/>
      <c r="C36" s="12">
        <f>SUM(J36:J41)</f>
        <v>126</v>
      </c>
      <c r="D36" s="14">
        <v>0</v>
      </c>
      <c r="E36" s="13"/>
      <c r="F36" s="12">
        <f t="shared" si="4"/>
        <v>0</v>
      </c>
      <c r="G36" s="38" t="s">
        <v>182</v>
      </c>
      <c r="H36" s="7"/>
      <c r="I36" s="18">
        <v>4</v>
      </c>
      <c r="J36" s="18">
        <v>12</v>
      </c>
      <c r="K36" s="18">
        <v>-24</v>
      </c>
      <c r="L36" s="8"/>
      <c r="M36" s="18">
        <f>IF(F36=0,IF(OR(H36="No",H36=""),0,IF(AND(F36=0,H36="Yes"),I36+J36,0)),IF(AND(F36=C36,H36="Yes"),I36,IF(H36="No",K36,0)))</f>
        <v>0</v>
      </c>
      <c r="N36" s="5" t="str">
        <f t="shared" si="6"/>
        <v/>
      </c>
      <c r="P36" s="23" t="str">
        <f>IF(OR(ISNUMBER(#REF!),ISNUMBER(#REF!),ISNUMBER(#REF!)),IF(AND(B36="",H36=""),"",IF(OR(AND(B36="",H36="Yes"),AND(B36="Yes",H36="Yes"),AND(B36="No",H36="Yes")),"The regulatory agency reviewer verified that raw sampling data and test sheets were present, all data required by the methods reported and were acceptable. ",IF(OR(AND(B36="",H36="No"),AND(B36="No",H36="No")),"The reviwer or regulatory agency reviewer verified that raw sampling data and test sheets were not present and/or were not acceptable. ",IF(AND(B36="Yes",H36=""),"The reviewer indicated that raw sampling data and test sheets were present but did not assess their acceptability. ",IF(AND(B36="Yes",H36="No"),"The reviewer or regulatroy agency reviewer verified that raw sampling data and test sheets were present but were not acceptable. ",IF(AND(B36="No",H36=""),"The reviewer indicated that raw sampling data and test sheets were not present. ","The reviewer or the regulatory agency reviewer indicated that the presence of raw sampling data and test sheets is not applicable for this test. ")))))),"")</f>
        <v/>
      </c>
    </row>
    <row r="37" spans="1:16" ht="28.5" x14ac:dyDescent="0.2">
      <c r="A37" s="48"/>
      <c r="B37" s="13"/>
      <c r="C37" s="13"/>
      <c r="D37" s="13"/>
      <c r="E37" s="13"/>
      <c r="F37" s="13"/>
      <c r="G37" s="44" t="s">
        <v>183</v>
      </c>
      <c r="H37" s="7"/>
      <c r="I37" s="18">
        <v>10</v>
      </c>
      <c r="J37" s="18">
        <v>30</v>
      </c>
      <c r="K37" s="18">
        <v>-180</v>
      </c>
      <c r="L37" s="8"/>
      <c r="M37" s="19">
        <f>IF(F36=0,IF(H37="No",K37,IF(H37="Yes",I37+J37,IF(H37="No",K37,0))),IF(AND(F36=C36,H37="Yes"),I37,IF(H37="No",K37,0)))</f>
        <v>0</v>
      </c>
      <c r="N37" s="5" t="str">
        <f t="shared" si="6"/>
        <v/>
      </c>
      <c r="P37" s="23" t="str">
        <f>IF(OR(ISNUMBER(#REF!),ISNUMBER(#REF!),ISNUMBER(#REF!)),IF(AND(B36="",H37=""),"",IF(OR(AND(B36="",H37="Yes"),AND(B36="Yes",H37="Yes"),AND(B36="No",H37="Yes")),"The regulatory agency reviewer verified that the required leak checks were performed and met method requirements. ",IF(OR(AND(B36="",H37="No"),AND(B36="No",H37="No")),"The reviwer or regulatory agency reviewer verified that the required leak checks were not documented or if performed did not meet method requirements. ",IF(AND(B36="Yes",H37=""),"",IF(AND(B36="Yes",H37="No"),"The reviewer or regulatroy agency reviewer verified that the required leak checks were performed but did not meet method requirements. ",IF(AND(B36="No",H37=""),"","The reviewer or the regulatory agency reviewer indicated that the performance of leak checks is not applicable for this test. ")))))),"")</f>
        <v/>
      </c>
    </row>
    <row r="38" spans="1:16" ht="42" customHeight="1" x14ac:dyDescent="0.2">
      <c r="A38" s="48"/>
      <c r="B38" s="13"/>
      <c r="C38" s="13"/>
      <c r="D38" s="13"/>
      <c r="E38" s="13"/>
      <c r="F38" s="13"/>
      <c r="G38" s="44" t="s">
        <v>76</v>
      </c>
      <c r="H38" s="7"/>
      <c r="I38" s="18">
        <v>6</v>
      </c>
      <c r="J38" s="18">
        <v>18</v>
      </c>
      <c r="K38" s="18">
        <v>-18</v>
      </c>
      <c r="L38" s="8"/>
      <c r="M38" s="18">
        <f>IF(F36=0,IF(OR(H38="No",H38=""),0,IF(AND(F36=0,H38="Yes"),I38+J38,0)),IF(AND(F36=C36,H38="Yes"),I38,IF(H38="No",K38,0)))</f>
        <v>0</v>
      </c>
      <c r="N38" s="5" t="str">
        <f t="shared" si="6"/>
        <v/>
      </c>
      <c r="P38" s="23" t="str">
        <f>IF(OR(ISNUMBER(#REF!),ISNUMBER(#REF!),ISNUMBER(#REF!)),IF(AND(B36="",H38=""),"",IF(OR(AND(B36="",H38="Yes"),AND(B36="Yes",H38="Yes"),AND(B36="No",H38="Yes")),"The regulatory agency reviewer verified that the required minimum sample volume was collected. ",IF(OR(AND(B36="",H38="No"),AND(B36="No",H38="No")),"The reviwer or regulatory agency reviewer verified that the required minimum sample volume was not collected. ",IF(AND(B36="Yes",H38=""),"",IF(AND(B36="Yes",H38="No"),"The reviewer or regulatroy agency reviewer verified that the required minimum sample volume was not collected and did not meet method requirements. ",IF(AND(B36="No",H38=""),"","The reviewer or the regulatory agency reviewer indicated that the collection of a minimum sample volume is not applicable for this test. ")))))),"")</f>
        <v/>
      </c>
    </row>
    <row r="39" spans="1:16" ht="28.5" x14ac:dyDescent="0.2">
      <c r="A39" s="48"/>
      <c r="B39" s="13"/>
      <c r="C39" s="13"/>
      <c r="D39" s="13"/>
      <c r="E39" s="13"/>
      <c r="F39" s="13"/>
      <c r="G39" s="44" t="s">
        <v>77</v>
      </c>
      <c r="H39" s="7"/>
      <c r="I39" s="18">
        <v>8</v>
      </c>
      <c r="J39" s="18">
        <v>24</v>
      </c>
      <c r="K39" s="18">
        <v>-24</v>
      </c>
      <c r="L39" s="8"/>
      <c r="M39" s="18">
        <f>IF(F36=0,IF(OR(H39="No",H39=""),0,IF(AND(F36=0,H39="Yes"),I39+J39,0)),IF(AND(F36=C36,H39="Yes"),I39,IF(H39="No",K39,0)))</f>
        <v>0</v>
      </c>
      <c r="N39" s="5" t="str">
        <f t="shared" si="6"/>
        <v/>
      </c>
      <c r="P39" s="23" t="str">
        <f>IF(OR(ISNUMBER(#REF!),ISNUMBER(#REF!),ISNUMBER(#REF!)),IF(AND(B36="",H39=""),"",IF(OR(AND(B36="",H39="Yes"),AND(B36="Yes",H39="Yes"),AND(B36="No",H39="Yes")),"The regulatory agency reviewer verified that the probe, filter, and impinger exit temperatures met method criteria. ",IF(OR(AND(B36="",H39="No"),AND(B36="No",H39="No")),"The reviwer or regulatory agency reviewer verified that probe, filter, and impinger exit temperatures did not meet method criteria. ",IF(AND(B36="Yes",H39=""),"",IF(AND(B36="Yes",H39="No"),"The reviewer or regulatroy agency reviewer verified that the probe, filter, and impinger exit temperatures did not meet method criteria. ",IF(AND(B36="No",H39=""),"","The reviewer or the regulatory agency reviewer indicated that criteria for probe, filter, and impinger exit temperatures is not applicable for this test. ")))))),"")</f>
        <v/>
      </c>
    </row>
    <row r="40" spans="1:16" ht="34.5" customHeight="1" x14ac:dyDescent="0.2">
      <c r="A40" s="48"/>
      <c r="B40" s="13"/>
      <c r="C40" s="13"/>
      <c r="D40" s="13"/>
      <c r="E40" s="13"/>
      <c r="F40" s="13"/>
      <c r="G40" s="44" t="s">
        <v>78</v>
      </c>
      <c r="H40" s="7"/>
      <c r="I40" s="18">
        <v>8</v>
      </c>
      <c r="J40" s="18">
        <v>24</v>
      </c>
      <c r="K40" s="18">
        <v>-120</v>
      </c>
      <c r="L40" s="18">
        <v>0</v>
      </c>
      <c r="M40" s="19">
        <f>IF(F36=0,IF(H40="No",K40,IF(H40="Yes",I40+J40,IF(H40="No",K40,0))),IF(AND(F36=C36,H40="Yes"),I40,IF(H40="No",K40,0)))</f>
        <v>0</v>
      </c>
      <c r="N40" s="5" t="str">
        <f t="shared" si="6"/>
        <v/>
      </c>
      <c r="P40" s="23" t="str">
        <f>IF(OR(ISNUMBER(#REF!),ISNUMBER(#REF!),ISNUMBER(#REF!)),IF(AND(B36="",H40=""),"",IF(OR(AND(B36="",H40="Yes"),AND(B36="Yes",H40="Yes"),AND(B36="No",H40="Yes")),"The regulatory agency reviewer verified that isokinetic sampling rates met method criteria. ",IF(OR(AND(B36="",H40="No"),AND(B36="No",H40="No")),"The reviwer or regulatory agency reviewer verified that isokinetic sampling ratess did not meet method criteria. ",IF(AND(B36="Yes",H40=""),"",IF(AND(B36="Yes",H40="No"),"The reviewer or regulatroy agency reviewer verified that the isokinetic sampling rates did not meet method criteria. ",IF(AND(B36="No",H40=""),"","The reviewer or the regulatory agency reviewer indicated that criteria for isokinetic sampling rates is not applicable for this test. ")))))),"")</f>
        <v/>
      </c>
    </row>
    <row r="41" spans="1:16" ht="28.5" x14ac:dyDescent="0.2">
      <c r="A41" s="48"/>
      <c r="B41" s="13"/>
      <c r="C41" s="13"/>
      <c r="D41" s="13"/>
      <c r="E41" s="13"/>
      <c r="F41" s="13"/>
      <c r="G41" s="44" t="s">
        <v>79</v>
      </c>
      <c r="H41" s="7"/>
      <c r="I41" s="18">
        <v>6</v>
      </c>
      <c r="J41" s="18">
        <v>18</v>
      </c>
      <c r="K41" s="18">
        <v>-18</v>
      </c>
      <c r="L41" s="8"/>
      <c r="M41" s="18">
        <f>IF(F36=0,IF(OR(H41="No",H41=""),0,IF(AND(F36=0,H41="Yes"),I41+J41,0)),IF(AND(F36=C36,H41="Yes"),I41,IF(H41="No",K41,0)))</f>
        <v>0</v>
      </c>
      <c r="N41" s="5" t="str">
        <f t="shared" si="6"/>
        <v/>
      </c>
      <c r="P41" s="23" t="str">
        <f>IF(OR(ISNUMBER(#REF!),ISNUMBER(#REF!),ISNUMBER(#REF!)),IF(AND(B36="",H41=""),"",IF(OR(AND(B36="",H41="Yes"),AND(B36="Yes",H41="Yes"),AND(B36="No",H41="Yes")),"The regulatory agency reviewer verified that the sampling time at each point was greater than 2 minutes and the same for each point. ",IF(OR(AND(B36="",H41="No"),AND(B36="No",H41="No")),"The reviwer or regulatory agency reviewer verified that the sampling time at each point was less than 2 minutes, or a different time for each point and did not meet method criteria. ",IF(AND(B36="Yes",H41=""),"",IF(AND(B36="Yes",H41="No"),"The reviewer or regulatroy agency reviewer verified that the the sampling time at each point and/or the the time for each point did not meet method criteria. ",IF(AND(B36="No",H41=""),"","The reviewer or the regulatory agency reviewer indicated that the sampling time at each point is not applicable for this test. ")))))),"")</f>
        <v/>
      </c>
    </row>
    <row r="42" spans="1:16" ht="29.25" customHeight="1" x14ac:dyDescent="0.2">
      <c r="A42" s="43" t="s">
        <v>164</v>
      </c>
      <c r="B42" s="7"/>
      <c r="C42" s="14">
        <v>30</v>
      </c>
      <c r="D42" s="14">
        <v>0</v>
      </c>
      <c r="E42" s="13"/>
      <c r="F42" s="12">
        <f t="shared" ref="F42" si="7">IF(B42="Yes",C42,D42)</f>
        <v>0</v>
      </c>
      <c r="G42" s="44" t="s">
        <v>80</v>
      </c>
      <c r="H42" s="7"/>
      <c r="I42" s="18">
        <v>2</v>
      </c>
      <c r="J42" s="18">
        <v>6</v>
      </c>
      <c r="K42" s="18">
        <v>-6</v>
      </c>
      <c r="L42" s="8"/>
      <c r="M42" s="18">
        <f>IF(F42=0,IF(OR(H42="No",H42=""),0,IF(AND(F42=0,H42="Yes"),I42+J42,0)),IF(AND(F42=C42,H42="Yes"),I42,IF(H42="No",K42,0)))</f>
        <v>0</v>
      </c>
      <c r="N42" s="5" t="str">
        <f t="shared" si="6"/>
        <v/>
      </c>
      <c r="P42" s="23" t="str">
        <f>IF(OR(ISNUMBER(#REF!),ISNUMBER(#REF!),ISNUMBER(#REF!)),IF(AND(B42="",H42=""),"",IF(OR(AND(B42="",H42="Yes"),AND(B42="Yes",H42="Yes"),AND(B42="No",H42="Yes")),"The regulatory agency reviewer verified that a description and flow diagram of the recovery procedures was present and was consistent with the method. ",IF(OR(AND(B42="",H42="No"),AND(B42="No",H42="No")),"The reviwer or regulatory agency reviewer verified that a description and flow diagram of the recovery procedures was not present and/or was not consistent with the method. ",IF(AND(B42="Yes",H42=""),"The reviewer indicated that a description and flow diagram of the recovery procedures was present but did not assess its acceptability. ",IF(AND(B42="Yes",H42="No"),"The reviewer or regulatroy agency reviewer verified that a description and flow diagram of the recovery procedures was present but was not consistent with the method. ",IF(AND(B42="No",H42=""),"The reviewer indicated that a description and flow diagram of the recovery procedures was not present. ","The reviewer or the regulatory agency reviewer indicated that a description and flow diagram of the recovery procedures is not applicable for this test. ")))))),"")</f>
        <v/>
      </c>
    </row>
    <row r="43" spans="1:16" ht="14.25" x14ac:dyDescent="0.2">
      <c r="A43" s="48"/>
      <c r="B43" s="13"/>
      <c r="C43" s="13"/>
      <c r="D43" s="13"/>
      <c r="E43" s="13"/>
      <c r="F43" s="13"/>
      <c r="G43" s="44" t="s">
        <v>81</v>
      </c>
      <c r="H43" s="7"/>
      <c r="I43" s="18">
        <v>2</v>
      </c>
      <c r="J43" s="18">
        <v>6</v>
      </c>
      <c r="K43" s="18">
        <v>-6</v>
      </c>
      <c r="L43" s="18">
        <v>0</v>
      </c>
      <c r="M43" s="18">
        <f>IF(F42=0,IF(OR(H43="No",H43=""),0,IF(AND(F42=0,H43="Yes"),I43+J43,0)),IF(AND(F42=C42,H43="Yes"),I43,IF(H43="No",K43,0)))</f>
        <v>0</v>
      </c>
      <c r="N43" s="5" t="str">
        <f t="shared" si="6"/>
        <v/>
      </c>
      <c r="P43" s="23" t="str">
        <f>IF(OR(ISNUMBER(#REF!),ISNUMBER(#REF!),ISNUMBER(#REF!)),IF(AND(B42="",H43=""),"",IF(OR(AND(B42="",H43="Yes"),AND(B42="Yes",H43="Yes"),AND(B42="No",H43="Yes")),"The regulatory agency reviewer verified that all required blanks were collected in the field. ",IF(OR(AND(B42="",H43="No"),AND(B42="No",H43="No")),"The reviwer or regulatory agency reviewer verified that documentation that all required blanks were collected in the field was not present. ",IF(AND(B42="Yes",H43=""),"",IF(AND(B42="Yes",H43="No"),"The reviewer or regulatroy agency reviewer verified that documentation that blanks were collected in the field was present but is not consistent with the method. ",IF(AND(B42="No",H43=""),"","The reviewer or the regulatory agency reviewer indicated that the collection of blanks in the field is not applicable for this test. ")))))),"")</f>
        <v/>
      </c>
    </row>
    <row r="44" spans="1:16" ht="28.5" x14ac:dyDescent="0.2">
      <c r="A44" s="48"/>
      <c r="B44" s="13"/>
      <c r="C44" s="13"/>
      <c r="D44" s="13"/>
      <c r="E44" s="13"/>
      <c r="F44" s="13"/>
      <c r="G44" s="44" t="s">
        <v>82</v>
      </c>
      <c r="H44" s="7"/>
      <c r="I44" s="18">
        <v>3</v>
      </c>
      <c r="J44" s="18">
        <v>9</v>
      </c>
      <c r="K44" s="18">
        <v>-9</v>
      </c>
      <c r="L44" s="18">
        <v>0</v>
      </c>
      <c r="M44" s="18">
        <f>IF(F42=0,IF(OR(H44="No",H44=""),0,IF(AND(F42=0,H44="Yes"),I44+J44,0)),IF(AND(F42=C42,H44="Yes"),I44,IF(H44="No",K44,0)))</f>
        <v>0</v>
      </c>
      <c r="N44" s="5" t="str">
        <f t="shared" si="6"/>
        <v/>
      </c>
      <c r="P44" s="23" t="str">
        <f>IF(OR(ISNUMBER(#REF!),ISNUMBER(#REF!),ISNUMBER(#REF!)),IF(AND(B42="",H44=""),"",IF(OR(AND(B42="",H44="Yes"),AND(B42="Yes",H44="Yes"),AND(B42="No",H44="Yes")),"The regulatory agency reviewer verified that blank corrections were handled per method requirements. ",IF(OR(AND(B42="",H44="No"),AND(B42="No",H44="No")),"The reviwer or regulatory agency reviewer verified that blank corrections were not handled per method requirements. ",IF(AND(B42="Yes",H44=""),"",IF(AND(B42="Yes",H44="No"),"The reviewer or regulatroy agency reviewer verified that blank corrections were not consistent with the method. ",IF(AND(B42="No",H44=""),"","The reviewer or the regulatory agency reviewer indicated that blank corrections is not applicable for this test. ")))))),"")</f>
        <v/>
      </c>
    </row>
    <row r="45" spans="1:16" ht="28.5" x14ac:dyDescent="0.2">
      <c r="A45" s="48"/>
      <c r="B45" s="13"/>
      <c r="C45" s="13"/>
      <c r="D45" s="13"/>
      <c r="E45" s="13"/>
      <c r="F45" s="13"/>
      <c r="G45" s="44" t="s">
        <v>83</v>
      </c>
      <c r="H45" s="7"/>
      <c r="I45" s="18">
        <v>3</v>
      </c>
      <c r="J45" s="18">
        <v>9</v>
      </c>
      <c r="K45" s="18">
        <v>-9</v>
      </c>
      <c r="L45" s="8"/>
      <c r="M45" s="18">
        <f>IF(F42=0,IF(OR(H45="No",H45=""),0,IF(AND(F42=0,H45="Yes"),I45+J45,0)),IF(AND(F42=C42,H45="Yes"),I45,IF(H45="No",K45,0)))</f>
        <v>0</v>
      </c>
      <c r="N45" s="5" t="str">
        <f t="shared" si="6"/>
        <v/>
      </c>
      <c r="P45" s="23" t="str">
        <f>IF(OR(ISNUMBER(#REF!),ISNUMBER(#REF!),ISNUMBER(#REF!)),IF(AND(B42="",H45=""),"",IF(OR(AND(B42="",H45="Yes"),AND(B42="Yes",H45="Yes"),AND(B42="No",H45="Yes")),"The regulatory agency reviewer verified that sample volumes were clearly marked on the jar or measured and recorded. ",IF(OR(AND(B42="",H45="No"),AND(B42="No",H45="No")),"The reviwer or regulatory agency reviewer verified that sample volumes were not clearly marked on the jar or not measured and recorded. ",IF(AND(B42="Yes",H45=""),"",IF(AND(B42="Yes",H45="No"),"The reviewer or regulatroy agency reviewer verified that sample volumes were not clearly marked on the jar nor measured and recorded. ",IF(AND(B42="No",H45=""),"","The reviewer or the regulatory agency reviewer indicated that marking sample volumes or the measure and recording of sample volumes is not applicable for this test. ")))))),"")</f>
        <v/>
      </c>
    </row>
    <row r="46" spans="1:16" ht="28.5" x14ac:dyDescent="0.2">
      <c r="A46" s="43" t="s">
        <v>84</v>
      </c>
      <c r="B46" s="7"/>
      <c r="C46" s="14">
        <v>2</v>
      </c>
      <c r="D46" s="14">
        <v>0</v>
      </c>
      <c r="E46" s="13"/>
      <c r="F46" s="12">
        <f>IF(B46="Yes",C46,D46)</f>
        <v>0</v>
      </c>
      <c r="G46" s="44" t="s">
        <v>84</v>
      </c>
      <c r="H46" s="7"/>
      <c r="I46" s="18">
        <v>0</v>
      </c>
      <c r="J46" s="18">
        <v>2</v>
      </c>
      <c r="K46" s="18">
        <v>-2</v>
      </c>
      <c r="L46" s="8"/>
      <c r="M46" s="18">
        <f t="shared" ref="M46:M47" si="8">IF(F46=0,IF(OR(H46="No",H46=""),0,IF(AND(F46=0,H46="Yes"),I46+J46,0)),IF(AND(F46=C46,H46="Yes"),I46,IF(H46="No",K46,0)))</f>
        <v>0</v>
      </c>
      <c r="N46" s="5" t="str">
        <f t="shared" si="6"/>
        <v/>
      </c>
      <c r="P46" s="23" t="str">
        <f>IF(OR(ISNUMBER(#REF!),ISNUMBER(#REF!),ISNUMBER(#REF!)),IF(AND(B46="",H46=""),"",IF(OR(AND(B46="",H46="Yes"),AND(B46="Yes",H46="Yes"),AND(B46="No",H46="Yes")),"The regulatory agency reviewer verified that the laboratory was certified/accredited to perform these analyses. ",IF(OR(AND(B46="",H46="No"),AND(B46="No",H46="No")),"The reviwer or regulatory agency reviewer verified that documentation that the laboratory certified/accredited to perform these analyses was not present and/or was not acceptable. ",IF(AND(B46="Yes",H46=""),"The reviewer indicated that documentation that the laboratory was certified/accredited to perform these analyses was present but did not assess its acceptability. ",IF(AND(B46="Yes",H46="No"),"The reviewer or regulatroy agency reviewer verified the presence of documentation of the laboratories certification/accredition but it was not acceptable. ",IF(AND(B46="No",H46=""),"The reviewer indicated a lack of documentation that the laboratory was certified/accredited to perform these analyses. ","The reviewer or the regulatory agency reviewer indicated that laboratory certification/accredition to perform these analyses is not applicable for this test. ")))))),"")</f>
        <v/>
      </c>
    </row>
    <row r="47" spans="1:16" ht="28.5" x14ac:dyDescent="0.2">
      <c r="A47" s="43" t="s">
        <v>165</v>
      </c>
      <c r="B47" s="7"/>
      <c r="C47" s="14">
        <f>SUM(J47:J59)</f>
        <v>132</v>
      </c>
      <c r="D47" s="14">
        <v>0</v>
      </c>
      <c r="E47" s="13"/>
      <c r="F47" s="12">
        <f>IF(B47="Yes",C47,D47)</f>
        <v>0</v>
      </c>
      <c r="G47" s="44" t="s">
        <v>85</v>
      </c>
      <c r="H47" s="7"/>
      <c r="I47" s="18">
        <v>3</v>
      </c>
      <c r="J47" s="18">
        <v>9</v>
      </c>
      <c r="K47" s="18">
        <v>-9</v>
      </c>
      <c r="L47" s="8"/>
      <c r="M47" s="18">
        <f t="shared" si="8"/>
        <v>0</v>
      </c>
      <c r="N47" s="5" t="str">
        <f t="shared" si="6"/>
        <v/>
      </c>
      <c r="P47" s="23" t="str">
        <f>IF(OR(ISNUMBER(#REF!),ISNUMBER(#REF!),ISNUMBER(#REF!)),IF(AND(B47="",H47=""),"",IF(OR(AND(B47="",H47="Yes"),AND(B47="Yes",H47="Yes"),AND(B47="No",H47="Yes")),"The regulatory agency reviewer verified that the laboratory noted the sample volume upon receipt. ",IF(OR(AND(B47="",H47="No"),AND(B47="No",H47="No")),"The reviwer or regulatory agency reviewer verified that the a note of the received sample volume was not present and/or was not acceptable. ",IF(AND(B47="Yes",H47=""),"The reviewer indicated that a complete laboratory report was present but did not assess its acceptability. ",IF(AND(B47="Yes",H47="No"),"The reviewer or regulatroy agency reviewer verified the presence of a laboratory note of the sample volume upon receipt but it was not acceptable. ",IF(AND(B47="No",H47=""),"The reviewer indicated that a complete laboratory report was not present. ","The reviewer or the regulatory agency reviewer indicated that a laboratory note of the sample volume upon receipt is not applicable for this test. ")))))),"")</f>
        <v/>
      </c>
    </row>
    <row r="48" spans="1:16" ht="28.5" x14ac:dyDescent="0.2">
      <c r="A48" s="48"/>
      <c r="B48" s="13"/>
      <c r="C48" s="13"/>
      <c r="D48" s="13"/>
      <c r="E48" s="13"/>
      <c r="F48" s="13"/>
      <c r="G48" s="44" t="s">
        <v>86</v>
      </c>
      <c r="H48" s="7"/>
      <c r="I48" s="18">
        <v>0</v>
      </c>
      <c r="J48" s="18">
        <v>9</v>
      </c>
      <c r="K48" s="18">
        <v>-120</v>
      </c>
      <c r="L48" s="18">
        <v>0</v>
      </c>
      <c r="M48" s="19">
        <f>IF(F47=0,IF(H48="No",K48,IF(H48="Yes",I48+J48,IF(H48="No",K48,0))),IF(AND(F47=C47,H48="Yes"),I48,IF(H48="No",K48,0)))</f>
        <v>0</v>
      </c>
      <c r="N48" s="5" t="str">
        <f t="shared" si="6"/>
        <v/>
      </c>
      <c r="P48" s="23" t="str">
        <f>IF(OR(ISNUMBER(#REF!),ISNUMBER(#REF!),ISNUMBER(#REF!)),IF(AND(B47="",H48=""),"",IF(OR(AND(B47="",H48="Yes"),AND(B47="Yes",H48="Yes"),AND(B47="No",H48="Yes")),"The regulatory agency reviewer verified that If sample loss occurred, the compensation method used is approved for the method. ",IF(OR(AND(B47="",H48="No"),AND(B47="No",H48="No")),"The reviwer or regulatory agency reviewer verified that sample integrety is poorly documented and either no compensation was used or that it was not acceptable. ",IF(AND(B47="Yes",H48=""),"",IF(AND(B47="Yes",H48="No"),"The reviewer or regulatroy agency reviewer verified that sample loss is likely but the compensation method used was not acceptable. ",IF(AND(B47="No",H48=""),"","The reviewer or the regulatory agency reviewer indicated sample loss and any associated compensation method is not applicable for this test. ")))))),"")</f>
        <v/>
      </c>
    </row>
    <row r="49" spans="1:16" ht="42.75" x14ac:dyDescent="0.2">
      <c r="A49" s="48"/>
      <c r="B49" s="13"/>
      <c r="C49" s="13"/>
      <c r="D49" s="13"/>
      <c r="E49" s="13"/>
      <c r="F49" s="13"/>
      <c r="G49" s="44" t="s">
        <v>184</v>
      </c>
      <c r="H49" s="7"/>
      <c r="I49" s="18">
        <v>3</v>
      </c>
      <c r="J49" s="18">
        <v>9</v>
      </c>
      <c r="K49" s="18">
        <v>-9</v>
      </c>
      <c r="L49" s="8"/>
      <c r="M49" s="18">
        <f>IF(F47=0,IF(OR(H49="No",H49=""),0,IF(AND(F47=0,H49="Yes"),I49+J49,0)),IF(AND(F47=C47,H49="Yes"),I49,IF(H49="No",K49,0)))</f>
        <v>0</v>
      </c>
      <c r="N49" s="5" t="str">
        <f t="shared" si="6"/>
        <v/>
      </c>
      <c r="P49" s="23" t="str">
        <f>IF(OR(ISNUMBER(#REF!),ISNUMBER(#REF!),ISNUMBER(#REF!)),IF(AND(B47="",H49=""),"",IF(OR(AND(B47="",H49="Yes"),AND(B47="Yes",H49="Yes"),AND(B47="No",H49="Yes")),"The regulatory agency reviewer verified that documentation of the physical characteristics of the samples were recorded and consistent with the method. ",IF(OR(AND(B47="",H49="No"),AND(B47="No",H49="No")),"The reviwer or regulatory agency reviewer verified documentation of the physical characteristics of the samples were either not recorded or not consistent with the method. ",IF(AND(B47="Yes",H49=""),"",IF(AND(B47="Yes",H49="No"),"The reviewer or regulatroy agency reviewer verified that documentation of the physical characteristics of the samples were either not recorded or inconsistent with the method. ",IF(AND(B47="No",H49=""),"","The reviewer or the regulatory agency reviewer indicated documentation of the physical characteristics of the samples is not applicable for this test. ")))))),"")</f>
        <v/>
      </c>
    </row>
    <row r="50" spans="1:16" ht="27.75" customHeight="1" x14ac:dyDescent="0.2">
      <c r="A50" s="48"/>
      <c r="B50" s="13"/>
      <c r="C50" s="13"/>
      <c r="D50" s="13"/>
      <c r="E50" s="13"/>
      <c r="F50" s="13"/>
      <c r="G50" s="44" t="s">
        <v>87</v>
      </c>
      <c r="H50" s="7"/>
      <c r="I50" s="18">
        <v>3</v>
      </c>
      <c r="J50" s="18">
        <v>9</v>
      </c>
      <c r="K50" s="18">
        <v>-9</v>
      </c>
      <c r="L50" s="18">
        <v>0</v>
      </c>
      <c r="M50" s="18">
        <f>IF(F47=0,IF(OR(H50="No",H50=""),0,IF(AND(F47=0,H50="Yes"),I50+J50,0)),IF(AND(F47=C47,H50="Yes"),I50,IF(H50="No",K50,0)))</f>
        <v>0</v>
      </c>
      <c r="N50" s="5" t="str">
        <f t="shared" si="6"/>
        <v/>
      </c>
      <c r="P50" s="23" t="str">
        <f>IF(OR(ISNUMBER(#REF!),ISNUMBER(#REF!),ISNUMBER(#REF!)),IF(AND(B47="",H50=""),"",IF(OR(AND(B47="",H50="Yes"),AND(B47="Yes",H50="Yes"),AND(B47="No",H50="Yes")),"The regulatory agency reviewer verified that sample hold times were within method requirements. ",IF(OR(AND(B47="",H50="No"),AND(B47="No",H50="No")),"The reviwer or regulatory agency reviewer verified sample hold times were either not recorded or not consistent with the method. ",IF(AND(B47="Yes",H50=""),"",IF(AND(B47="Yes",H50="No"),"The reviewer or regulatroy agency reviewer verified that sample hold times were either not recorded or inconsistent with the method. ",IF(AND(B47="No",H50=""),"","The reviewer or the regulatory agency reviewer indicated sample hold times were not applicable for this test. ")))))),"")</f>
        <v/>
      </c>
    </row>
    <row r="51" spans="1:16" ht="28.5" x14ac:dyDescent="0.2">
      <c r="A51" s="48"/>
      <c r="B51" s="13"/>
      <c r="C51" s="13"/>
      <c r="D51" s="13"/>
      <c r="E51" s="13"/>
      <c r="F51" s="13"/>
      <c r="G51" s="44" t="s">
        <v>88</v>
      </c>
      <c r="H51" s="7"/>
      <c r="I51" s="18">
        <v>2</v>
      </c>
      <c r="J51" s="18">
        <v>6</v>
      </c>
      <c r="K51" s="18">
        <v>-6</v>
      </c>
      <c r="L51" s="8"/>
      <c r="M51" s="18">
        <f>IF(F47=0,IF(OR(H51="No",H51=""),0,IF(AND(F47=0,H51="Yes"),I51+J51,0)),IF(AND(F47=C47,H51="Yes"),I51,IF(H51="No",K51,0)))</f>
        <v>0</v>
      </c>
      <c r="N51" s="5" t="str">
        <f t="shared" si="6"/>
        <v/>
      </c>
      <c r="P51" s="23" t="str">
        <f>IF(OR(ISNUMBER(#REF!),ISNUMBER(#REF!),ISNUMBER(#REF!)),IF(AND(B47="",H51=""),"",IF(OR(AND(B47="",H51="Yes"),AND(B47="Yes",H51="Yes"),AND(B47="No",H51="Yes")),"The regulatory agency reviewer verified that the laboratory report documented the analytical procedures and techniques. ",IF(OR(AND(B47="",H51="No"),AND(B47="No",H51="No")),"The reviwer or regulatory agency reviewer verified that the laboratory report did not document the analytical procedures and techniques or the procedures were not consistent with the method. ",IF(AND(B47="Yes",H51=""),"",IF(AND(B47="Yes",H51="No"),"The reviewer or regulatroy agency reviewer verified that the laboratory report did not document the analytical procedures and techniques or the procedures were inconsistent with the method. ",IF(AND(B47="No",H51=""),"","The reviewer or the regulatory agency reviewer indicated the documentation of laboratory analytical procedures and techniques were not applicable for this test. ")))))),"")</f>
        <v/>
      </c>
    </row>
    <row r="52" spans="1:16" ht="14.25" x14ac:dyDescent="0.2">
      <c r="A52" s="48"/>
      <c r="B52" s="13"/>
      <c r="C52" s="13"/>
      <c r="D52" s="13"/>
      <c r="E52" s="13"/>
      <c r="F52" s="13"/>
      <c r="G52" s="44" t="s">
        <v>89</v>
      </c>
      <c r="H52" s="7"/>
      <c r="I52" s="18">
        <v>5</v>
      </c>
      <c r="J52" s="18">
        <v>15</v>
      </c>
      <c r="K52" s="18">
        <v>-15</v>
      </c>
      <c r="L52" s="8"/>
      <c r="M52" s="18">
        <f>IF(F47=0,IF(OR(H52="No",H52=""),0,IF(AND(F47=0,H52="Yes"),I52+J52,0)),IF(AND(F47=C47,H52="Yes"),I52,IF(H52="No",K52,0)))</f>
        <v>0</v>
      </c>
      <c r="N52" s="5" t="str">
        <f t="shared" si="6"/>
        <v/>
      </c>
      <c r="P52" s="23" t="str">
        <f>IF(OR(ISNUMBER(#REF!),ISNUMBER(#REF!),ISNUMBER(#REF!)),IF(AND(B47="",H52=""),"",IF(OR(AND(B47="",H52="Yes"),AND(B47="Yes",H52="Yes"),AND(B47="No",H52="Yes")),"The regulatory agency reviewer verified that the laboratory QA requirements were documented and followed. ",IF(OR(AND(B47="",H52="No"),AND(B47="No",H52="No")),"The reviwer or regulatory agency reviewer verified that laboratory QA requirements were not documented or not followed. ",IF(AND(B47="Yes",H52=""),"",IF(AND(B47="Yes",H52="No"),"The reviewer or regulatroy agency reviewer verified laboratory QA requirements were not documented or not followed. ",IF(AND(B47="No",H52=""),"","The reviewer or the regulatory agency reviewer indicated that documenting laboratory QA requirements are not applicable for this test. ")))))),"")</f>
        <v/>
      </c>
    </row>
    <row r="53" spans="1:16" ht="28.5" x14ac:dyDescent="0.2">
      <c r="A53" s="48"/>
      <c r="B53" s="13"/>
      <c r="C53" s="13"/>
      <c r="D53" s="13"/>
      <c r="E53" s="13"/>
      <c r="F53" s="13"/>
      <c r="G53" s="44" t="s">
        <v>90</v>
      </c>
      <c r="H53" s="7"/>
      <c r="I53" s="18">
        <v>4</v>
      </c>
      <c r="J53" s="18">
        <v>12</v>
      </c>
      <c r="K53" s="18">
        <v>-12</v>
      </c>
      <c r="L53" s="18">
        <v>0</v>
      </c>
      <c r="M53" s="18">
        <f>IF(F47=0,IF(OR(H53="No",H53=""),0,IF(AND(F47=0,H53="Yes"),I53+J53,0)),IF(AND(F47=C47,H53="Yes"),I53,IF(H53="No",K53,0)))</f>
        <v>0</v>
      </c>
      <c r="N53" s="5" t="str">
        <f t="shared" si="6"/>
        <v/>
      </c>
      <c r="P53" s="23" t="str">
        <f>IF(OR(ISNUMBER(#REF!),ISNUMBER(#REF!),ISNUMBER(#REF!)),IF(AND(B47="",H53=""),"",IF(OR(AND(B47="",H53="Yes"),AND(B47="Yes",H53="Yes"),AND(B47="No",H53="Yes")),"The regulatory agency reviewer verified that analytical standards required by the method were documented. ",IF(OR(AND(B47="",H53="No"),AND(B47="No",H53="No")),"The reviwer or regulatory agency reviewer verified that analytical standards required by the method were not documented or not followed. ",IF(AND(B47="Yes",H53=""),"",IF(AND(B47="Yes",H53="No"),"The reviewer or regulatroy agency reviewer verified that analytical standards required by the method were not documented or not followed. ",IF(AND(B47="No",H53=""),"","The reviewer or the regulatory agency reviewer indicated that documentation od analytical standards are not applicable for this test. ")))))),"")</f>
        <v/>
      </c>
    </row>
    <row r="54" spans="1:16" ht="28.5" x14ac:dyDescent="0.2">
      <c r="A54" s="48"/>
      <c r="B54" s="13"/>
      <c r="C54" s="13"/>
      <c r="D54" s="13"/>
      <c r="E54" s="13"/>
      <c r="F54" s="13"/>
      <c r="G54" s="44" t="s">
        <v>91</v>
      </c>
      <c r="H54" s="7"/>
      <c r="I54" s="18">
        <v>4</v>
      </c>
      <c r="J54" s="18">
        <v>12</v>
      </c>
      <c r="K54" s="18">
        <v>-12</v>
      </c>
      <c r="L54" s="18">
        <v>0</v>
      </c>
      <c r="M54" s="18">
        <f>IF(F47=0,IF(OR(H54="No",H54=""),0,IF(AND(F47=0,H54="Yes"),I54+J54,0)),IF(AND(F47=C47,H54="Yes"),I54,IF(H54="No",K54,0)))</f>
        <v>0</v>
      </c>
      <c r="N54" s="5" t="str">
        <f t="shared" si="6"/>
        <v/>
      </c>
      <c r="P54" s="23" t="str">
        <f>IF(OR(ISNUMBER(#REF!),ISNUMBER(#REF!),ISNUMBER(#REF!)),IF(AND(B47="",H54=""),"",IF(OR(AND(B47="",H54="Yes"),AND(B47="Yes",H54="Yes"),AND(B47="No",H54="Yes")),"The regulatory agency reviewer verified that required laboratory duplicates were within acceptable limits. ",IF(OR(AND(B47="",H54="No"),AND(B47="No",H54="No")),"The reviwer or regulatory agency reviewer verified that required laboratory duplicates were not within acceptable limits. ",IF(AND(B47="Yes",H54=""),"",IF(AND(B47="Yes",H54="No"),"The reviewer or regulatroy agency reviewer verified that required laboratory duplicates were not within acceptable limits. ",IF(AND(B47="No",H54=""),"","The reviewer or the regulatory agency reviewer indicated that analysis of laboratory duplicates is not applicable for this test. ")))))),"")</f>
        <v/>
      </c>
    </row>
    <row r="55" spans="1:16" ht="28.5" x14ac:dyDescent="0.2">
      <c r="A55" s="48"/>
      <c r="B55" s="13"/>
      <c r="C55" s="13"/>
      <c r="D55" s="13"/>
      <c r="E55" s="13"/>
      <c r="F55" s="13"/>
      <c r="G55" s="44" t="s">
        <v>92</v>
      </c>
      <c r="H55" s="7"/>
      <c r="I55" s="18">
        <v>4</v>
      </c>
      <c r="J55" s="18">
        <v>12</v>
      </c>
      <c r="K55" s="18">
        <v>-12</v>
      </c>
      <c r="L55" s="18">
        <v>0</v>
      </c>
      <c r="M55" s="18">
        <f>IF(F47=0,IF(OR(H55="No",H55=""),0,IF(AND(F47=0,H55="Yes"),I55+J55,0)),IF(AND(F47=C47,H55="Yes"),I55,IF(H55="No",K55,0)))</f>
        <v>0</v>
      </c>
      <c r="N55" s="5" t="str">
        <f t="shared" si="6"/>
        <v/>
      </c>
      <c r="P55" s="23" t="str">
        <f>IF(OR(ISNUMBER(#REF!),ISNUMBER(#REF!),ISNUMBER(#REF!)),IF(AND(B47="",H55=""),"",IF(OR(AND(B47="",H55="Yes"),AND(B47="Yes",H55="Yes"),AND(B47="No",H55="Yes")),"The regulatory agency reviewer verified that required spike recoveries were within method requirements. ",IF(OR(AND(B47="",H55="No"),AND(B47="No",H55="No")),"The reviwer or regulatory agency reviewer verified that required spike recoveries were not within method requirements. ",IF(AND(B47="Yes",H55=""),"",IF(AND(B47="Yes",H55="No"),"The reviewer or regulatroy agency reviewer verified that required spike recoveries were not within method requirements. ",IF(AND(B47="No",H55=""),"","The reviewer or the regulatory agency reviewer indicated that assessment of spike recoveries is not applicable for this test. ")))))),"")</f>
        <v/>
      </c>
    </row>
    <row r="56" spans="1:16" ht="27.75" customHeight="1" x14ac:dyDescent="0.2">
      <c r="A56" s="48"/>
      <c r="B56" s="13"/>
      <c r="C56" s="13"/>
      <c r="D56" s="13"/>
      <c r="E56" s="13"/>
      <c r="F56" s="13"/>
      <c r="G56" s="44" t="s">
        <v>117</v>
      </c>
      <c r="H56" s="7"/>
      <c r="I56" s="18">
        <v>4</v>
      </c>
      <c r="J56" s="18">
        <v>12</v>
      </c>
      <c r="K56" s="18">
        <v>-12</v>
      </c>
      <c r="L56" s="18">
        <v>0</v>
      </c>
      <c r="M56" s="18">
        <f>IF(F47=0,IF(OR(H56="No",H56=""),0,IF(AND(F47=0,H56="Yes"),I56+J56,0)),IF(AND(F47=C47,H56="Yes"),I56,IF(H56="No",K56,0)))</f>
        <v>0</v>
      </c>
      <c r="N56" s="5" t="str">
        <f t="shared" si="6"/>
        <v/>
      </c>
      <c r="P56" s="23" t="str">
        <f>IF(OR(ISNUMBER(#REF!),ISNUMBER(#REF!),ISNUMBER(#REF!)),IF(AND(B47="",H56=""),"",IF(OR(AND(B47="",H56="Yes"),AND(B47="Yes",H56="Yes"),AND(B47="No",H56="Yes")),"The regulatory agency reviewer verified that required method-specified analytical blanks analyzed and acceptable. ",IF(OR(AND(B47="",H56="No"),AND(B47="No",H56="No")),"The reviwer or regulatory agency reviewer verified that method-specified analytical blanks were either not analyzed or not acceptable. ",IF(AND(B47="Yes",H56=""),"",IF(AND(B47="Yes",H56="No"),"The reviewer or regulatroy agency reviewer verified that method-specified analytical blanks were not analyzed or were not within acceptable requirements. ",IF(AND(B47="No",H56=""),"","The reviewer or the regulatory agency reviewer indicated that analytical blanks analysis is not applicable for this test. ")))))),"")</f>
        <v/>
      </c>
    </row>
    <row r="57" spans="1:16" ht="59.25" customHeight="1" x14ac:dyDescent="0.2">
      <c r="A57" s="48"/>
      <c r="B57" s="13"/>
      <c r="C57" s="13"/>
      <c r="D57" s="13"/>
      <c r="E57" s="13"/>
      <c r="F57" s="13"/>
      <c r="G57" s="44" t="s">
        <v>93</v>
      </c>
      <c r="H57" s="7"/>
      <c r="I57" s="18">
        <v>0</v>
      </c>
      <c r="J57" s="18">
        <v>15</v>
      </c>
      <c r="K57" s="18">
        <v>-15</v>
      </c>
      <c r="L57" s="18">
        <v>0</v>
      </c>
      <c r="M57" s="18">
        <f>IF(F47=0,IF(OR(H57="No",H57=""),0,IF(AND(F47=0,H57="Yes"),I57+J57,0)),IF(AND(F47=C47,H57="Yes"),I57,IF(H57="No",K57,0)))</f>
        <v>0</v>
      </c>
      <c r="N57" s="5" t="str">
        <f t="shared" si="6"/>
        <v/>
      </c>
      <c r="P57" s="23" t="str">
        <f>IF(OR(ISNUMBER(#REF!),ISNUMBER(#REF!),ISNUMBER(#REF!)),IF(AND(B47="",H57=""),"",IF(OR(AND(B47="",H57="Yes"),AND(B47="Yes",H57="Yes"),AND(B47="No",H57="Yes")),"The regulatory agency reviewer verified that either no problems occurred during analysis, or there is sufficient documentation to conclude that the problems did not adversely affect the sample results. ",IF(OR(AND(B47="",H57="No"),AND(B47="No",H57="No")),"The reviwer or regulatory agency reviewer verified that problems occurred during analysis, there is either insufficient documentation to conclude that the problems did not adversely affect the sample results or that the result may not be acceptable. ",IF(AND(B47="Yes",H57=""),"",IF(AND(B47="Yes",H57="No"),"The reviewer or regulatroy agency reviewer verified that problems occurred during analysis. Insufficient documentation exists to conclude that the problems did not adversely affect the sample results or the results are not within acceptable requirements. ",IF(AND(B47="No",H57=""),"","The reviewer or the regulatory agency reviewer indicated that the existence of problems during analysis is not applicable for this test. ")))))),"")</f>
        <v/>
      </c>
    </row>
    <row r="58" spans="1:16" ht="28.5" x14ac:dyDescent="0.2">
      <c r="A58" s="48"/>
      <c r="B58" s="13"/>
      <c r="C58" s="13"/>
      <c r="D58" s="13"/>
      <c r="E58" s="13"/>
      <c r="F58" s="13"/>
      <c r="G58" s="44" t="s">
        <v>94</v>
      </c>
      <c r="H58" s="7"/>
      <c r="I58" s="18">
        <v>2</v>
      </c>
      <c r="J58" s="18">
        <v>6</v>
      </c>
      <c r="K58" s="18">
        <v>-6</v>
      </c>
      <c r="L58" s="8"/>
      <c r="M58" s="18">
        <f>IF(F47=0,IF(OR(H58="No",H58=""),0,IF(AND(F47=0,H58="Yes"),I58+J58,0)),IF(AND(F47=C47,H58="Yes"),I58,IF(H58="No",K58,0)))</f>
        <v>0</v>
      </c>
      <c r="N58" s="5" t="str">
        <f t="shared" si="6"/>
        <v/>
      </c>
      <c r="P58" s="23" t="str">
        <f>IF(OR(ISNUMBER(#REF!),ISNUMBER(#REF!),ISNUMBER(#REF!)),IF(AND(B47="",H58=""),"",IF(OR(AND(B47="",H58="Yes"),AND(B47="Yes",H58="Yes"),AND(B47="No",H58="Yes")),"The regulatory agency reviewer verified that the analytical detection limit was specified in the test report and is acceptable. ",IF(OR(AND(B47="",H58="No"),AND(B47="No",H58="No")),"The reviwer or regulatory agency reviewer verified that the analytical detection limit was not specified in the test report or was not acceptable. ",IF(AND(B47="Yes",H58=""),"",IF(AND(B47="Yes",H58="No"),"The reviewer or regulatroy agency reviewer verified that the analytical detection limit was not specified in the test report or were not within acceptable requirements. ",IF(AND(B47="No",H58=""),"","The reviewer or the regulatory agency reviewer indicated that the specification of the analytical detection limit is not applicable for this test. ")))))),"")</f>
        <v/>
      </c>
    </row>
    <row r="59" spans="1:16" ht="28.5" x14ac:dyDescent="0.2">
      <c r="A59" s="48"/>
      <c r="B59" s="13"/>
      <c r="C59" s="13"/>
      <c r="D59" s="13"/>
      <c r="E59" s="13"/>
      <c r="F59" s="13"/>
      <c r="G59" s="44" t="s">
        <v>95</v>
      </c>
      <c r="H59" s="7"/>
      <c r="I59" s="18">
        <v>2</v>
      </c>
      <c r="J59" s="18">
        <v>6</v>
      </c>
      <c r="K59" s="18">
        <v>-6</v>
      </c>
      <c r="L59" s="18">
        <v>0</v>
      </c>
      <c r="M59" s="18">
        <f>IF(F47=0,IF(OR(H59="No",H59=""),0,IF(AND(F47=0,H59="Yes"),I59+J59,0)),IF(AND(F47=C47,H59="Yes"),I59,IF(H59="No",K59,0)))</f>
        <v>0</v>
      </c>
      <c r="N59" s="5" t="str">
        <f t="shared" si="6"/>
        <v/>
      </c>
      <c r="P59" s="23" t="str">
        <f>IF(OR(ISNUMBER(#REF!),ISNUMBER(#REF!),ISNUMBER(#REF!)),IF(AND(B47="",H59=""),"",IF(OR(AND(B47="",H59="Yes"),AND(B47="Yes",H59="Yes"),AND(B47="No",H59="Yes")),"The regulatory agency reviewer verified that the analytical detection limit was adequate for the purposes of this test. ",IF(OR(AND(B47="",H59="No"),AND(B47="No",H59="No")),"The reviwer or regulatory agency reviewer verified that the analytical detection limit was not adequate for the purposes of this test. ",IF(AND(B47="Yes",H59=""),"",IF(AND(B47="Yes",H59="No"),"The reviewer or regulatroy agency reviewer verified that the analytical detection limit was not adequate for the purposes of this test. ",IF(AND(B47="No",H59=""),"","The reviewer or the regulatory agency reviewer indicated that for this test, the adequacy of the analytical detection limit is not applicable. ")))))),"")</f>
        <v/>
      </c>
    </row>
    <row r="60" spans="1:16" ht="42.75" x14ac:dyDescent="0.2">
      <c r="A60" s="52" t="s">
        <v>166</v>
      </c>
      <c r="B60" s="7"/>
      <c r="C60" s="14">
        <v>12</v>
      </c>
      <c r="D60" s="14">
        <v>0</v>
      </c>
      <c r="E60" s="13"/>
      <c r="F60" s="12">
        <f t="shared" ref="F60" si="9">IF(B60="Yes",C60,D60)</f>
        <v>0</v>
      </c>
      <c r="G60" s="44" t="s">
        <v>167</v>
      </c>
      <c r="H60" s="7"/>
      <c r="I60" s="18">
        <v>4</v>
      </c>
      <c r="J60" s="18">
        <v>12</v>
      </c>
      <c r="K60" s="18">
        <v>-12</v>
      </c>
      <c r="L60" s="8"/>
      <c r="M60" s="18">
        <f>IF(F60=0,IF(OR(H60="No",H60=""),0,IF(AND(F60=0,H60="Yes"),I60+J60,0)),IF(AND(F60=C60,H60="Yes"),I60,IF(H60="No",K60,0)))</f>
        <v>0</v>
      </c>
      <c r="N60" s="5" t="str">
        <f>P60</f>
        <v/>
      </c>
      <c r="P60" s="23" t="str">
        <f>IF(OR(ISNUMBER(#REF!),ISNUMBER(#REF!),ISNUMBER(#REF!)),IF(AND(B60="",H60=""),"",IF(OR(AND(B60="",H60="Yes"),AND(B60="Yes",H60="Yes"),AND(B60="No",H60="Yes")),"The regulatory agency reviewer verified that Chain of Custody forms were present and acceptable. ",IF(OR(AND(B60="",H60="No"),AND(B60="No",H60="No")),"The reviwer or regulatory agency reviewer verified that Chain of Custody forms were not present and/or were not acceptable. ",IF(AND(B60="Yes",H60=""),"The reviewer indicated that Chain of Custody forms were present but did not assess their acceptability. ",IF(AND(B60="Yes",H60="No"),"The reviewer or regulatroy agency reviewer verified that Chain of Custody forms were present but were not acceptable. ",IF(AND(B60="No",H60=""),"The reviewer indicated that Chain of Custody forms were not present. ","The reviewer or the regulatory agency reviewer indicated that Chain of Custody forms are not applicable for this test. ")))))),"")</f>
        <v/>
      </c>
    </row>
    <row r="61" spans="1:16" ht="18.75" x14ac:dyDescent="0.2">
      <c r="A61" s="124" t="s">
        <v>96</v>
      </c>
      <c r="B61" s="124"/>
      <c r="C61" s="124"/>
      <c r="D61" s="124"/>
      <c r="E61" s="124"/>
      <c r="F61" s="124"/>
      <c r="G61" s="124"/>
      <c r="H61" s="124"/>
      <c r="I61" s="124"/>
      <c r="J61" s="124"/>
      <c r="K61" s="124"/>
      <c r="L61" s="124"/>
      <c r="M61" s="124"/>
      <c r="N61" s="37"/>
    </row>
    <row r="62" spans="1:16" ht="18.75" x14ac:dyDescent="0.2">
      <c r="A62" s="29" t="s">
        <v>68</v>
      </c>
      <c r="B62" s="50"/>
      <c r="C62" s="11"/>
      <c r="D62" s="11"/>
      <c r="E62" s="11"/>
      <c r="F62" s="11"/>
      <c r="G62" s="51"/>
      <c r="H62" s="51"/>
      <c r="I62" s="11"/>
      <c r="J62" s="11"/>
      <c r="K62" s="11"/>
      <c r="L62" s="11"/>
      <c r="M62" s="11"/>
      <c r="N62" s="41"/>
    </row>
    <row r="63" spans="1:16" ht="33" customHeight="1" x14ac:dyDescent="0.2">
      <c r="A63" s="43" t="s">
        <v>168</v>
      </c>
      <c r="B63" s="7"/>
      <c r="C63" s="14">
        <v>3</v>
      </c>
      <c r="D63" s="14">
        <v>0</v>
      </c>
      <c r="E63" s="13"/>
      <c r="F63" s="12">
        <f t="shared" ref="F63:F64" si="10">IF(B63="Yes",C63,D63)</f>
        <v>0</v>
      </c>
      <c r="G63" s="43" t="s">
        <v>118</v>
      </c>
      <c r="H63" s="7"/>
      <c r="I63" s="12">
        <v>1</v>
      </c>
      <c r="J63" s="12">
        <v>3</v>
      </c>
      <c r="K63" s="12">
        <v>-3</v>
      </c>
      <c r="L63" s="13"/>
      <c r="M63" s="12">
        <f t="shared" ref="M63:M73" si="11">IF(F63=0,IF(OR(H63="No",H63=""),0,IF(AND(F63=0,H63="Yes"),I63+J63,0)),IF(AND(F63=C63,H63="Yes"),I63,IF(H63="No",K63,0)))</f>
        <v>0</v>
      </c>
      <c r="N63" s="15" t="str">
        <f>P63</f>
        <v/>
      </c>
      <c r="P63" s="23" t="str">
        <f>IF(OR(ISNUMBER(#REF!),ISNUMBER(#REF!),ISNUMBER(#REF!)),IF(AND(B63="",H63=""),"",IF(OR(AND(B63="",H63="Yes"),AND(B63="Yes",H63="Yes"),AND(B63="No",H63="Yes")),"The regulatory agency reviewer verified that a complete description of the sampling system was provided and was acceptable. ",IF(OR(AND(B63="",H63="No"),AND(B63="No",H63="No")),"The reviwer or regulatory agency reviewer verified that a complete description of the sampling system was not present and/or was not acceptable. ",IF(AND(B63="Yes",H63=""),"The reviewer indicated that a complete description of the sampling system was provided but did not assess the acceptability. ",IF(AND(B63="Yes",H63="No"),"The reviewer or regulatroy agency reviewer verified that a complete description of the sampling system was provided but was not acceptable. ",IF(AND(B63="No",H63=""),"The reviewer indicated that a complete description of the sampling system was not present. ","The reviewer or the regulatory agency reviewer indicated that a complete description of the sampling system is not applicable for this test. ")))))),"")</f>
        <v/>
      </c>
    </row>
    <row r="64" spans="1:16" ht="28.5" x14ac:dyDescent="0.2">
      <c r="A64" s="53" t="s">
        <v>169</v>
      </c>
      <c r="B64" s="7"/>
      <c r="C64" s="14">
        <v>27</v>
      </c>
      <c r="D64" s="14">
        <v>0</v>
      </c>
      <c r="E64" s="13"/>
      <c r="F64" s="12">
        <f t="shared" si="10"/>
        <v>0</v>
      </c>
      <c r="G64" s="43" t="s">
        <v>119</v>
      </c>
      <c r="H64" s="7"/>
      <c r="I64" s="12">
        <v>4</v>
      </c>
      <c r="J64" s="12">
        <v>12</v>
      </c>
      <c r="K64" s="12">
        <v>-12</v>
      </c>
      <c r="L64" s="13"/>
      <c r="M64" s="12">
        <f t="shared" si="11"/>
        <v>0</v>
      </c>
      <c r="N64" s="15" t="str">
        <f t="shared" ref="N64:N77" si="12">P64</f>
        <v/>
      </c>
      <c r="P64" s="23" t="str">
        <f>IF(OR(ISNUMBER(#REF!),ISNUMBER(#REF!),ISNUMBER(#REF!)),IF(AND(B64="",H64=""),"",IF(OR(AND(B64="",H64="Yes"),AND(B64="Yes",H64="Yes"),AND(B64="No",H64="Yes")),"The regulatory agency reviewer verified that the calibration standards met method criteria. ",IF(OR(AND(B64="",H64="No"),AND(B64="No",H64="No")),"The reviwer or regulatory agency reviewer verified that a calibration standards did not meet method criteria and were not acceptable. ",IF(AND(B64="Yes",H64=""),"The reviewer indicated that the calibration standards were present but did not assess the acceptability. ",IF(AND(B64="Yes",H64="No"),"The reviewer or regulatroy agency reviewer verified that calibration standards were provided but was not acceptable. ",IF(AND(B64="No",H64=""),"The reviewer indicated that calibration standards were not present. ","The reviewer or the regulatory agency reviewer indicated that the documentation of calibration standards is not applicable for this test. ")))))),"")</f>
        <v/>
      </c>
    </row>
    <row r="65" spans="1:19" ht="14.25" x14ac:dyDescent="0.2">
      <c r="A65" s="48"/>
      <c r="B65" s="13"/>
      <c r="C65" s="13"/>
      <c r="D65" s="13"/>
      <c r="E65" s="13"/>
      <c r="F65" s="13"/>
      <c r="G65" s="43" t="s">
        <v>97</v>
      </c>
      <c r="H65" s="7"/>
      <c r="I65" s="12">
        <v>5</v>
      </c>
      <c r="J65" s="12">
        <v>15</v>
      </c>
      <c r="K65" s="12">
        <v>-15</v>
      </c>
      <c r="L65" s="13"/>
      <c r="M65" s="12">
        <f>IF(F64=0,IF(OR(H65="No",H65=""),0,IF(AND(F64=0,H65="Yes"),I65+J65,0)),IF(AND(F64=C64,H65="Yes"),I65,IF(H65="No",K65,0)))</f>
        <v>0</v>
      </c>
      <c r="N65" s="15" t="str">
        <f t="shared" si="12"/>
        <v/>
      </c>
      <c r="P65" s="23" t="str">
        <f>IF(OR(ISNUMBER(#REF!),ISNUMBER(#REF!),ISNUMBER(#REF!)),IF(AND(B64="",H65=""),"",IF(OR(AND(B64="",H65="Yes"),AND(B64="Yes",H65="Yes"),AND(B64="No",H65="Yes")),"The regulatory agency reviewer verified that a complete description of the sampling system was provided and was acceptable. ",IF(OR(AND(B64="",H65="No"),AND(B64="No",H65="No")),"The reviwer or regulatory agency reviewer verified that a complete description of the sampling system was not present and/or was not acceptable. ",IF(AND(B64="Yes",H65=""),"",IF(AND(B64="Yes",H65="No"),"The reviewer or regulatroy agency reviewer verified that a complete description of the sampling system was provided but was not acceptable. ",IF(AND(B64="No",H65=""),"","The reviewer or the regulatory agency reviewer indicated that a complete description of the sampling system is not applicable for this test. ")))))),"")</f>
        <v/>
      </c>
    </row>
    <row r="66" spans="1:19" ht="25.5" customHeight="1" x14ac:dyDescent="0.2">
      <c r="A66" s="43" t="s">
        <v>170</v>
      </c>
      <c r="B66" s="7"/>
      <c r="C66" s="14">
        <v>9</v>
      </c>
      <c r="D66" s="14">
        <v>0</v>
      </c>
      <c r="E66" s="13"/>
      <c r="F66" s="12">
        <f t="shared" ref="F66:F70" si="13">IF(B66="Yes",C66,D66)</f>
        <v>0</v>
      </c>
      <c r="G66" s="43" t="s">
        <v>98</v>
      </c>
      <c r="H66" s="7"/>
      <c r="I66" s="12">
        <v>3</v>
      </c>
      <c r="J66" s="12">
        <v>9</v>
      </c>
      <c r="K66" s="12">
        <v>-9</v>
      </c>
      <c r="L66" s="12">
        <v>0</v>
      </c>
      <c r="M66" s="12">
        <f t="shared" si="11"/>
        <v>0</v>
      </c>
      <c r="N66" s="15" t="str">
        <f t="shared" si="12"/>
        <v/>
      </c>
      <c r="P66" s="23" t="str">
        <f>IF(OR(ISNUMBER(#REF!),ISNUMBER(#REF!),ISNUMBER(#REF!)),IF(AND(B66="",H66=""),"",IF(OR(AND(B66="",H66="Yes"),AND(B66="Yes",H66="Yes"),AND(B66="No",H66="Yes")),"The regulatory agency reviewer verified that interference checks were documented and met method requirements. ",IF(OR(AND(B66="",H66="No"),AND(B66="No",H66="No")),"The reviwer or regulatory agency reviewer verified that interference checks were not present and/or was not acceptable. ",IF(AND(B66="Yes",H66=""),"The reviewer indicated that interference checks were provided but did not assess the acceptability. ",IF(AND(B66="Yes",H66="No"),"The reviewer or regulatroy agency reviewer verified that interference checks were documented but did not meet method requirements. ",IF(AND(B66="No",H66=""),"The reviewer indicated that interference checks were not present. ","The reviewer or the regulatory agency reviewer indicated that interference checks are not applicable for this test. ")))))),"")</f>
        <v/>
      </c>
    </row>
    <row r="67" spans="1:19" ht="24" customHeight="1" x14ac:dyDescent="0.2">
      <c r="A67" s="52" t="s">
        <v>171</v>
      </c>
      <c r="B67" s="7"/>
      <c r="C67" s="14">
        <v>12</v>
      </c>
      <c r="D67" s="14">
        <v>0</v>
      </c>
      <c r="E67" s="13"/>
      <c r="F67" s="12">
        <f t="shared" si="13"/>
        <v>0</v>
      </c>
      <c r="G67" s="52" t="s">
        <v>185</v>
      </c>
      <c r="H67" s="7"/>
      <c r="I67" s="12">
        <v>4</v>
      </c>
      <c r="J67" s="12">
        <v>12</v>
      </c>
      <c r="K67" s="12">
        <v>-12</v>
      </c>
      <c r="L67" s="13"/>
      <c r="M67" s="12">
        <f t="shared" si="11"/>
        <v>0</v>
      </c>
      <c r="N67" s="15" t="str">
        <f t="shared" si="12"/>
        <v/>
      </c>
      <c r="P67" s="23" t="str">
        <f>IF(OR(ISNUMBER(#REF!),ISNUMBER(#REF!),ISNUMBER(#REF!)),IF(AND(B67="",H67=""),"",IF(OR(AND(B67="",H67="Yes"),AND(B67="Yes",H67="Yes"),AND(B67="No",H67="Yes")),"The regulatory agency reviewer verified that response time tests were documented. ",IF(OR(AND(B67="",H67="No"),AND(B67="No",H67="No")),"The reviwer or regulatory agency reviewer verified that response time tests were not present and/or was not acceptable. ",IF(AND(B67="Yes",H67=""),"The reviewer indicated that response time tests were provided but did not assess the acceptability. ",IF(AND(B67="Yes",H67="No"),"The reviewer or regulatroy agency reviewer verified that response time test were documented but did not meet method requirements. ",IF(AND(B67="No",H67=""),"The reviewer indicated that response time tests were not present. ","The reviewer or the regulatory agency reviewer indicated that response time tests are not applicable for this test. ")))))),"")</f>
        <v/>
      </c>
    </row>
    <row r="68" spans="1:19" ht="25.5" customHeight="1" x14ac:dyDescent="0.2">
      <c r="A68" s="52" t="s">
        <v>172</v>
      </c>
      <c r="B68" s="7"/>
      <c r="C68" s="14">
        <v>12</v>
      </c>
      <c r="D68" s="14">
        <v>0</v>
      </c>
      <c r="E68" s="13"/>
      <c r="F68" s="12">
        <f t="shared" si="13"/>
        <v>0</v>
      </c>
      <c r="G68" s="52" t="s">
        <v>99</v>
      </c>
      <c r="H68" s="7"/>
      <c r="I68" s="12">
        <v>4</v>
      </c>
      <c r="J68" s="12">
        <v>12</v>
      </c>
      <c r="K68" s="12">
        <v>-12</v>
      </c>
      <c r="L68" s="13"/>
      <c r="M68" s="12">
        <f t="shared" si="11"/>
        <v>0</v>
      </c>
      <c r="N68" s="15" t="str">
        <f t="shared" si="12"/>
        <v/>
      </c>
      <c r="P68" s="23" t="str">
        <f>IF(OR(ISNUMBER(#REF!),ISNUMBER(#REF!),ISNUMBER(#REF!)),IF(AND(B68="",H68=""),"",IF(OR(AND(B68="",H68="Yes"),AND(B68="Yes",H68="Yes"),AND(B68="No",H68="Yes")),"The regulatory agency reviewer verified that calibration error tests were present and met method requirements. ",IF(OR(AND(B68="",H68="No"),AND(B68="No",H68="No")),"The reviwer or regulatory agency reviewer verified that calibration error tests were not present and/or were not acceptable. ",IF(AND(B68="Yes",H68=""),"The reviewer indicated that calibration error tests were provided but did not assess the acceptability. ",IF(AND(B68="Yes",H68="No"),"The reviewer or regulatroy agency reviewer verified that calibration error tests were documented but did not meet method requirements. ",IF(AND(B68="No",H68=""),"The reviewer indicated that calibration error tests were not present. ","The reviewer or the regulatory agency reviewer indicated that calibration error tests are not applicable for this test. ")))))),"")</f>
        <v/>
      </c>
    </row>
    <row r="69" spans="1:19" ht="28.5" x14ac:dyDescent="0.2">
      <c r="A69" s="52" t="s">
        <v>173</v>
      </c>
      <c r="B69" s="7"/>
      <c r="C69" s="14">
        <v>9</v>
      </c>
      <c r="D69" s="14">
        <v>0</v>
      </c>
      <c r="E69" s="13"/>
      <c r="F69" s="12">
        <f t="shared" si="13"/>
        <v>0</v>
      </c>
      <c r="G69" s="43" t="s">
        <v>186</v>
      </c>
      <c r="H69" s="7"/>
      <c r="I69" s="12">
        <v>3</v>
      </c>
      <c r="J69" s="12">
        <v>9</v>
      </c>
      <c r="K69" s="12">
        <v>-9</v>
      </c>
      <c r="L69" s="13"/>
      <c r="M69" s="12">
        <f t="shared" si="11"/>
        <v>0</v>
      </c>
      <c r="N69" s="15" t="str">
        <f t="shared" si="12"/>
        <v/>
      </c>
      <c r="P69" s="23" t="str">
        <f>IF(OR(ISNUMBER(#REF!),ISNUMBER(#REF!),ISNUMBER(#REF!)),IF(AND(B69="",H69=""),"",IF(OR(AND(B69="",H69="Yes"),AND(B69="Yes",H69="Yes"),AND(B69="No",H69="Yes")),"The regulatory agency reviewer verified that documentation of drift tests performed after each run were present and met method requirements. ",IF(OR(AND(B69="",H69="No"),AND(B69="No",H69="No")),"The reviwer or regulatory agency reviewer verified that either documentation of drift tests performed after each run was not present and/or was not acceptable. ",IF(AND(B69="Yes",H69=""),"The reviewer indicated that drift tests performed after each run were provided but did not assess their acceptability. ",IF(AND(B69="Yes",H69="No"),"The reviewer or regulatroy agency reviewer verified that drift tests performed after each run were documented but did not meet method requirements. ",IF(AND(B69="No",H69=""),"The reviewer indicated that drift tests performed after each run were not present. ","The reviewer or the regulatory agency reviewer indicated that drift tests performed after each run are not applicable for this test. ")))))),"")</f>
        <v/>
      </c>
    </row>
    <row r="70" spans="1:19" ht="26.25" customHeight="1" x14ac:dyDescent="0.2">
      <c r="A70" s="52" t="s">
        <v>174</v>
      </c>
      <c r="B70" s="7"/>
      <c r="C70" s="14">
        <v>24</v>
      </c>
      <c r="D70" s="14">
        <v>0</v>
      </c>
      <c r="E70" s="13"/>
      <c r="F70" s="12">
        <f t="shared" si="13"/>
        <v>0</v>
      </c>
      <c r="G70" s="43" t="s">
        <v>100</v>
      </c>
      <c r="H70" s="7"/>
      <c r="I70" s="12">
        <v>8</v>
      </c>
      <c r="J70" s="12">
        <v>24</v>
      </c>
      <c r="K70" s="12">
        <v>-120</v>
      </c>
      <c r="L70" s="13"/>
      <c r="M70" s="12">
        <f t="shared" si="11"/>
        <v>0</v>
      </c>
      <c r="N70" s="15" t="str">
        <f t="shared" si="12"/>
        <v/>
      </c>
      <c r="P70" s="23" t="str">
        <f>IF(OR(ISNUMBER(#REF!),ISNUMBER(#REF!),ISNUMBER(#REF!)),IF(AND(B70="",H70=""),"",IF(OR(AND(B70="",H70="Yes"),AND(B70="Yes",H70="Yes"),AND(B70="No",H70="Yes")),"The regulatory agency reviewer verified that system bias checks were documented and met method requirements. ",IF(OR(AND(B70="",H70="No"),AND(B70="No",H70="No")),"The reviwer or regulatory agency reviewer verified that either documentation of system bias checks were not present and/or were not acceptable. ",IF(AND(B70="Yes",H70=""),"The reviewer indicated that documentation of system bias checks were provided but did not assess their acceptability. ",IF(AND(B70="Yes",H70="No"),"The reviewer or regulatroy agency reviewer verified that system bias checks were documented but did not meet method requirements. ",IF(AND(B70="No",H70=""),"The reviewer indicated that documentation of system bias checks were not present. ","The reviewer or the regulatory agency reviewer indicated that system bias checks are not applicable for this test. ")))))),"")</f>
        <v/>
      </c>
      <c r="Q70" s="22"/>
      <c r="R70" s="22"/>
      <c r="S70" s="22"/>
    </row>
    <row r="71" spans="1:19" ht="25.5" customHeight="1" x14ac:dyDescent="0.2">
      <c r="A71" s="52" t="s">
        <v>175</v>
      </c>
      <c r="B71" s="7"/>
      <c r="C71" s="14">
        <v>12</v>
      </c>
      <c r="D71" s="14">
        <v>0</v>
      </c>
      <c r="E71" s="14">
        <v>0</v>
      </c>
      <c r="F71" s="12">
        <f>IF(B71="Yes",C71,(IF(B71="No",D71,E71)))</f>
        <v>0</v>
      </c>
      <c r="G71" s="43" t="s">
        <v>101</v>
      </c>
      <c r="H71" s="7"/>
      <c r="I71" s="12">
        <v>4</v>
      </c>
      <c r="J71" s="12">
        <v>12</v>
      </c>
      <c r="K71" s="12">
        <v>-12</v>
      </c>
      <c r="L71" s="12">
        <v>0</v>
      </c>
      <c r="M71" s="12">
        <f t="shared" si="11"/>
        <v>0</v>
      </c>
      <c r="N71" s="15" t="str">
        <f t="shared" si="12"/>
        <v/>
      </c>
      <c r="P71" s="23" t="str">
        <f>IF(OR(ISNUMBER(#REF!),ISNUMBER(#REF!),ISNUMBER(#REF!)),IF(AND(B71="",H71=""),"",IF(OR(AND(B71="",H71="Yes"),AND(B71="Yes",H71="Yes"),AND(B71="No",H71="Yes")),"The regulatory agency reviewer verified that the NOX converter efficiency test was documented and met method requirements. ",IF(OR(AND(B71="",H71="No"),AND(B71="No",H71="No")),"The reviwer or regulatory agency reviewer verified that either documentation of the NOX converter efficiency test was not present and/or was not acceptable. ",IF(AND(B71="Yes",H71=""),"The reviewer indicated that documentation of the NOX converter was provided but did not assess their acceptability. ",IF(AND(B71="Yes",H71="No"),"The reviewer or regulatroy agency reviewer verified that the NOX converter efficiency test was documented but did not meet method requirements. ",IF(AND(B71="No",H71=""),"The reviewer indicated that documentation of the NOX converter efficiency test was not present. ","The reviewer or the regulatory agency reviewer indicated that a NOX converter efficiency test is not applicable for this test. ")))))),"")</f>
        <v/>
      </c>
    </row>
    <row r="72" spans="1:19" ht="24.75" customHeight="1" x14ac:dyDescent="0.2">
      <c r="A72" s="52" t="s">
        <v>176</v>
      </c>
      <c r="B72" s="7"/>
      <c r="C72" s="14">
        <v>15</v>
      </c>
      <c r="D72" s="14">
        <v>0</v>
      </c>
      <c r="E72" s="13"/>
      <c r="F72" s="12">
        <f t="shared" ref="F72:F73" si="14">IF(B72="Yes",C72,D72)</f>
        <v>0</v>
      </c>
      <c r="G72" s="43" t="s">
        <v>102</v>
      </c>
      <c r="H72" s="7"/>
      <c r="I72" s="12">
        <v>5</v>
      </c>
      <c r="J72" s="12">
        <v>15</v>
      </c>
      <c r="K72" s="12">
        <v>-15</v>
      </c>
      <c r="L72" s="13"/>
      <c r="M72" s="12">
        <f t="shared" si="11"/>
        <v>0</v>
      </c>
      <c r="N72" s="15" t="str">
        <f t="shared" si="12"/>
        <v/>
      </c>
      <c r="P72" s="23" t="str">
        <f>IF(OR(ISNUMBER(#REF!),ISNUMBER(#REF!),ISNUMBER(#REF!)),IF(AND(B72="",H72=""),"",IF(OR(AND(B72="",H72="Yes"),AND(B72="Yes",H72="Yes"),AND(B72="No",H72="Yes")),"The regulatory agency reviewer verified that a stratification assessment was documented and met method requirements. ",IF(OR(AND(B72="",H72="No"),AND(B72="No",H72="No")),"The reviwer or regulatory agency reviewer verified that either documentation of a stratification assessment was not present and/or was not acceptable. ",IF(AND(B72="Yes",H72=""),"The reviewer indicated that documentation of a stratification assessment was provided but did not assess its acceptability. ",IF(AND(B72="Yes",H72="No"),"The reviewer or regulatroy agency reviewer verified that a stratification assessment was documented but did not meet method requirements. ",IF(AND(B72="No",H72=""),"The reviewer indicated that documentation of a stratification assessment was not present. ","The reviewer or the regulatory agency reviewer indicated that a stratification assessment is not applicable for this test. ")))))),"")</f>
        <v/>
      </c>
    </row>
    <row r="73" spans="1:19" ht="32.25" customHeight="1" x14ac:dyDescent="0.2">
      <c r="A73" s="43" t="s">
        <v>177</v>
      </c>
      <c r="B73" s="7"/>
      <c r="C73" s="14">
        <v>54</v>
      </c>
      <c r="D73" s="14">
        <v>0</v>
      </c>
      <c r="E73" s="13"/>
      <c r="F73" s="12">
        <f t="shared" si="14"/>
        <v>0</v>
      </c>
      <c r="G73" s="43" t="s">
        <v>103</v>
      </c>
      <c r="H73" s="7"/>
      <c r="I73" s="12">
        <v>3</v>
      </c>
      <c r="J73" s="12">
        <v>9</v>
      </c>
      <c r="K73" s="12">
        <v>-9</v>
      </c>
      <c r="L73" s="13"/>
      <c r="M73" s="12">
        <f t="shared" si="11"/>
        <v>0</v>
      </c>
      <c r="N73" s="15" t="str">
        <f t="shared" si="12"/>
        <v/>
      </c>
      <c r="P73" s="23" t="str">
        <f>IF(OR(ISNUMBER(#REF!),ISNUMBER(#REF!),ISNUMBER(#REF!)),IF(AND(B73="",H73=""),"",IF(OR(AND(B73="",H73="Yes"),AND(B73="Yes",H73="Yes"),AND(B73="No",H73="Yes")),"The regulatory agency reviewer verified that the duration of each sample run was within method criteria. ",IF(OR(AND(B71="",H71="No"),AND(B71="No",H71="No")),"The reviwer or regulatory agency reviewer verified that either documentation of the duration of each sample run was not present and/or was not acceptable. ",IF(AND(B71="Yes",H71=""),"The reviewer indicated that raw sampling data was provided but did not assess its acceptability. ",IF(AND(B71="Yes",H71="No"),"The reviewer or regulatroy agency reviewer verified that the duration of each sample run was documented but did not meet method requirements. ",IF(AND(B71="No",H71=""),"The reviewer indicated that documentation of the raw samplng data was not present. ","The reviewer or the regulatory agency reviewer indicated that the duration of each sample run is not applicable for this test. ")))))),"")</f>
        <v/>
      </c>
    </row>
    <row r="74" spans="1:19" ht="42.75" x14ac:dyDescent="0.2">
      <c r="A74" s="48"/>
      <c r="B74" s="13"/>
      <c r="C74" s="13"/>
      <c r="D74" s="13"/>
      <c r="E74" s="13"/>
      <c r="F74" s="13"/>
      <c r="G74" s="43" t="s">
        <v>104</v>
      </c>
      <c r="H74" s="7"/>
      <c r="I74" s="12">
        <v>4</v>
      </c>
      <c r="J74" s="12">
        <v>12</v>
      </c>
      <c r="K74" s="12">
        <v>-12</v>
      </c>
      <c r="L74" s="13"/>
      <c r="M74" s="12">
        <f>IF(F73=0,IF(OR(H74="No",H74=""),0,IF(AND(F73=0,H74="Yes"),I74+J74,0)),IF(AND(F73=C73,H74="Yes"),I74,IF(H74="No",K74,0)))</f>
        <v>0</v>
      </c>
      <c r="N74" s="15" t="str">
        <f t="shared" si="12"/>
        <v/>
      </c>
      <c r="P74" s="23" t="str">
        <f>IF(OR(ISNUMBER(#REF!),ISNUMBER(#REF!),ISNUMBER(#REF!)),IF(AND(B73="",H74=""),"",IF(OR(AND(B73="",H74="Yes"),AND(B73="Yes",H74="Yes"),AND(B73="No",H74="Yes")),"The regulatory agency reviewer verified that an appropriate traverse was performed or an appropriate sampling point was used during sample collection. ",IF(OR(AND(B73="",H74="No"),AND(B73="No",H74="No")),"The reviwer or regulatory agency reviewer verified that either documentation of the sample point location was not present and/or was not acceptable. ",IF(AND(B73="Yes",H74=""),"",IF(AND(B73="Yes",H74="No"),"The reviewer or regulatroy agency reviewer verified that documentation of a traverse was performed or a single sampling point was used during sample collection but did not meet method requirements. ",IF(AND(B73="No",H74=""),"The reviewer indicated that documentation of a traverse or a single sampling point was used during sample collection was not present. ","The reviewer or the regulatory agency reviewer indicated that the duration of each sample run is not applicable for this test. ")))))),"")</f>
        <v/>
      </c>
    </row>
    <row r="75" spans="1:19" ht="28.5" x14ac:dyDescent="0.2">
      <c r="A75" s="48"/>
      <c r="B75" s="13"/>
      <c r="C75" s="13"/>
      <c r="D75" s="13"/>
      <c r="E75" s="13"/>
      <c r="F75" s="13"/>
      <c r="G75" s="15" t="s">
        <v>187</v>
      </c>
      <c r="H75" s="7"/>
      <c r="I75" s="12">
        <v>3</v>
      </c>
      <c r="J75" s="12">
        <v>9</v>
      </c>
      <c r="K75" s="12">
        <v>-9</v>
      </c>
      <c r="L75" s="13"/>
      <c r="M75" s="12">
        <f>IF(F73=0,IF(OR(H75="No",H75=""),0,IF(AND(F73=0,H75="Yes"),I75+J75,0)),IF(AND(F73=C73,H75="Yes"),I75,IF(H75="No",K75,0)))</f>
        <v>0</v>
      </c>
      <c r="N75" s="15" t="str">
        <f t="shared" si="12"/>
        <v/>
      </c>
      <c r="P75" s="23" t="str">
        <f>IF(OR(ISNUMBER(#REF!),ISNUMBER(#REF!),ISNUMBER(#REF!)),IF(AND(B73="",H75=""),"",IF(OR(AND(B73="",H75="Yes"),AND(B73="Yes",H75="Yes"),AND(B73="No",H75="Yes")),"The regulatory agency reviewer verified that sample times at each point were uniform and  met the method requirements. ",IF(OR(AND(B73="",H75="No"),AND(B73="No",H75="No")),"The reviwer or regulatory agency reviewer verified that either documentation of the sample times at each point was not present and/or was not acceptable. ",IF(AND(B73="Yes",H75=""),"",IF(AND(B73="Yes",H75="No"),"The reviewer or regulatroy agency reviewer verified that documentation of sample times at each point were provided but did not meet method requirements. ",IF(AND(B73="No",H75=""),"The reviewer indicated that documentation of sample times at each point during sample collection was not present. ","The reviewer or the regulatory agency reviewer indicated that uniform sample times at each point is not applicable for this test. ")))))),"")</f>
        <v/>
      </c>
    </row>
    <row r="76" spans="1:19" ht="28.5" x14ac:dyDescent="0.2">
      <c r="A76" s="48"/>
      <c r="B76" s="13"/>
      <c r="C76" s="13"/>
      <c r="D76" s="13"/>
      <c r="E76" s="13"/>
      <c r="F76" s="13"/>
      <c r="G76" s="15" t="s">
        <v>120</v>
      </c>
      <c r="H76" s="7"/>
      <c r="I76" s="12">
        <v>4</v>
      </c>
      <c r="J76" s="12">
        <v>12</v>
      </c>
      <c r="K76" s="12">
        <v>-12</v>
      </c>
      <c r="L76" s="13"/>
      <c r="M76" s="12">
        <f>IF(F73=0,IF(OR(H76="No",H76=""),0,IF(AND(F73=0,H76="Yes"),I76+J76,0)),IF(AND(F73=C73,H76="Yes"),I76,IF(H76="No",K76,0)))</f>
        <v>0</v>
      </c>
      <c r="N76" s="15" t="str">
        <f t="shared" si="12"/>
        <v/>
      </c>
      <c r="P76" s="23" t="str">
        <f>IF(OR(ISNUMBER(#REF!),ISNUMBER(#REF!),ISNUMBER(#REF!)),IF(AND(B73="",H76=""),"",IF(OR(AND(B73="",H76="Yes"),AND(B73="Yes",H76="Yes"),AND(B73="No",H76="Yes")),"The regulatory agency reviewer verified that there is documentation that sample lines were heated sufficiently to prevent potential adverse data quality issues. ",IF(OR(AND(B73="",H76="No"),AND(B73="No",H76="No")),"The reviwer or regulatory agency reviewer verified that either documentation that sample lines were heated sufficiently to prevent potential adverse data quality issues was not present and/or sample line conditions were not acceptable. ",IF(AND(B73="Yes",H76=""),"",IF(AND(B73="Yes",H76="No"),"The reviewer or regulatroy agency reviewer verified that documentation of sample lines heating to prevent potential adverse data quality issues was present but documentation did not indicate that sample line conditioning met method requirements. ",IF(AND(B73="No",H76=""),"The reviewer indicated that documentation of sample line heating to prevent potential adverse data quality issues was not present. ","The reviewer or the regulatory agency reviewer indicated that sample line heating to prevent potential adverse data quality issues is not applicable for this test. ")))))),"")</f>
        <v/>
      </c>
    </row>
    <row r="77" spans="1:19" ht="14.25" x14ac:dyDescent="0.2">
      <c r="A77" s="48"/>
      <c r="B77" s="13"/>
      <c r="C77" s="13"/>
      <c r="D77" s="13"/>
      <c r="E77" s="13"/>
      <c r="F77" s="13"/>
      <c r="G77" s="15" t="s">
        <v>75</v>
      </c>
      <c r="H77" s="7"/>
      <c r="I77" s="12">
        <v>4</v>
      </c>
      <c r="J77" s="12">
        <v>12</v>
      </c>
      <c r="K77" s="12">
        <v>-12</v>
      </c>
      <c r="L77" s="13"/>
      <c r="M77" s="12">
        <f>IF(F73=0,IF(OR(H77="No",H77=""),0,IF(AND(F73=0,H77="Yes"),I77+J77,0)),IF(AND(F73=C73,H77="Yes"),I77,IF(H77="No",K77,0)))</f>
        <v>0</v>
      </c>
      <c r="N77" s="15" t="str">
        <f t="shared" si="12"/>
        <v/>
      </c>
      <c r="P77" s="23" t="str">
        <f>IF(OR(ISNUMBER(#REF!),ISNUMBER(#REF!),ISNUMBER(#REF!)),IF(AND(B73="",H77=""),"",IF(OR(AND(B73="",H77="Yes"),AND(B73="Yes",H77="Yes"),AND(B73="No",H77="Yes")),"The regulatory agency reviewer verified that all data required by the method was recorded. ",IF(OR(AND(B73="",H77="No"),AND(B73="No",H77="No")),"The reviwer or regulatory agency reviewer verified that either documentation that all data required by the method recorded was not present and/or not all data recorded were acceptable. ",IF(AND(B73="Yes",H77=""),"",IF(AND(B73="Yes",H77="No"),"The reviewer or regulatroy agency reviewer verified that documentation of the recording of all data required by the method was present but the information documented did not meet method requirements. ",IF(AND(B73="No",H77=""),"The reviewer indicated that documentation of all data required by the method recorded was not present. ","The reviewer or the regulatory agency reviewer indicated that all data required by the method recorded is not applicable for this test. ")))))),"")</f>
        <v/>
      </c>
    </row>
    <row r="78" spans="1:19" ht="34.5" hidden="1" customHeight="1" x14ac:dyDescent="0.2">
      <c r="B78" s="54"/>
      <c r="E78" s="23"/>
      <c r="F78" s="21"/>
      <c r="G78" s="42"/>
      <c r="H78" s="55"/>
      <c r="M78" s="21"/>
    </row>
    <row r="79" spans="1:19" ht="34.5" hidden="1" customHeight="1" x14ac:dyDescent="0.25">
      <c r="A79" s="126" t="s">
        <v>123</v>
      </c>
      <c r="B79" s="126"/>
      <c r="C79" s="126"/>
      <c r="D79" s="126"/>
      <c r="E79" s="126"/>
      <c r="F79" s="126"/>
      <c r="G79" s="42"/>
      <c r="H79" s="56"/>
      <c r="M79" s="21"/>
    </row>
    <row r="80" spans="1:19" ht="50.25" hidden="1" customHeight="1" x14ac:dyDescent="0.25">
      <c r="A80" s="57"/>
      <c r="B80" s="57"/>
      <c r="C80" s="57"/>
      <c r="D80" s="58"/>
      <c r="E80" s="58" t="s">
        <v>124</v>
      </c>
      <c r="F80" s="58" t="s">
        <v>125</v>
      </c>
      <c r="G80" s="42"/>
      <c r="H80" s="56"/>
      <c r="I80" s="120" t="s">
        <v>124</v>
      </c>
      <c r="J80" s="121"/>
      <c r="K80" s="59"/>
      <c r="L80" s="59"/>
      <c r="M80" s="60" t="s">
        <v>125</v>
      </c>
    </row>
    <row r="81" spans="1:15" ht="15" hidden="1" customHeight="1" x14ac:dyDescent="0.2">
      <c r="B81" s="56"/>
      <c r="D81" s="61" t="s">
        <v>126</v>
      </c>
      <c r="E81" s="21">
        <f>SUM(C12,C14:C15,C17:C19,C24,C25)+IF(H16="N/A",L16,0)+IF(H25="N/A",L25-J25,0)</f>
        <v>89</v>
      </c>
      <c r="F81" s="21">
        <f>SUM(F12,F14:F15,F17:F19,F24,F25)+IF(AND(B15="Yes",H16="N/A"),L16,0)+IF(AND(B25="Yes",H25="N/A"),L25-J25,0)</f>
        <v>0</v>
      </c>
      <c r="H81" s="61" t="s">
        <v>127</v>
      </c>
      <c r="I81" s="22">
        <f>SUM(I12,I13:I15,I17:I24)+IF(AND(B15="Yes",H16="N/A"),L16,I16)+IF(AND(B25="Yes",H25="N/A"),L25,I25)</f>
        <v>30</v>
      </c>
      <c r="J81" s="21">
        <f>SUM(J12,J14:J15,J17:J23,C24,C25)+IF(H16="N/A",L16,0)+IF(H25="N/A",L25-J25,0)</f>
        <v>89</v>
      </c>
      <c r="M81" s="21">
        <f>SUM(M13:M25)</f>
        <v>0</v>
      </c>
    </row>
    <row r="82" spans="1:15" ht="18.75" hidden="1" customHeight="1" x14ac:dyDescent="0.2">
      <c r="B82" s="56"/>
      <c r="D82" s="61" t="s">
        <v>128</v>
      </c>
      <c r="E82" s="21">
        <f>SUM(C28,C34:C36,C42,C47,C60)+IF(H40="N/A",L40-J40,0)+IF(H43="N/A",L43-J43,0)+IF(H44="N/A",L44-J44,0)+IF(H48="N/A",L48-J48,0)+IF(H50="N/A",L50-J50,0)+IF(H53="N/A",L53-J53,0)+IF(H54="N/A",L54-J54)+IF(H55="N/A",L55-J55,0)+IF(H56="N/A",L56-J56,0)+IF(H57="N/A",L57-J57,0)+IF(H59="N/A",L59-J59,0)</f>
        <v>378</v>
      </c>
      <c r="F82" s="21">
        <f>SUM(F28,F34:F36,F42,F47,F60)+IF(AND(B36="Yes",H40="N/A"),L40-J40,0)+IF(AND(B42="Yes",H43="N/A"),L43-J43,0)+IF(AND(B42="Yes",H44="N/A"),L44-J44,0)+IF(AND(B47="Yes",H48="N/A"),L48-J48,0)+IF(AND(B47="Yes",H50="N/A"),L50-J50,0)+IF(AND(B47="Yes",H53="N/A"),L53-J53,0)+IF(AND(B47="Yes",H54="N/A"),L54-J54,0)+IF(AND(B47="Yes",H55="N/A"),L55-J55,0)+IF(AND(B47="Yes",H56="N/A"),L56-J56,0)+IF(AND(B47="Yes",H57="N/A"),L57-J57,0)+IF(AND(B47="Yes",H59="N/A"),L59-J59,0)</f>
        <v>0</v>
      </c>
      <c r="H82" s="61" t="s">
        <v>129</v>
      </c>
      <c r="I82" s="22">
        <f>SUM(I28:I39,I41:I42,I45,I47,I49,I51:I52,I58,I60)+IF(H40="N/A",0,I40)+IF(H43="N/A",0,I43)+IF(H44="N/A",0,I44)+IF(H48="N/A",0,I48)+IF(H50="N/A",0,I50)+IF(H53="N/A",0,I53)+IF(H54="N/A",0,I54)+IF(H55="N/A",0,I55)+IF(H56="N/A",0,I56)+IF(H57="N/A",0,I57)+IF(H59="N/A",0,I59)</f>
        <v>118</v>
      </c>
      <c r="J82" s="21">
        <f>SUM(J28:J45,J47:J60)-IF(H40="N/A",J40,0)-IF(H43="N/A",J43,0)-IF(H44="N/A",J44,0)-IF(H48="N/A",J48,0)-IF(H50="N/A",J50,0)-IF(H53="N/A",J53,0)-IF(H54="N/A",J54)-IF(H55="N/A",J55,0)-IF(H56="N/A",J56,0)-IF(H57="N/A",J57,0)-IF(H59="N/A",J59,0)</f>
        <v>378</v>
      </c>
      <c r="M82" s="21">
        <f>SUM(M28:M45,M47:M60)</f>
        <v>0</v>
      </c>
    </row>
    <row r="83" spans="1:15" ht="18.75" hidden="1" customHeight="1" x14ac:dyDescent="0.2">
      <c r="B83" s="56"/>
      <c r="D83" s="62" t="s">
        <v>130</v>
      </c>
      <c r="E83" s="21">
        <f>SUM(C63:C64,C66:C73)+IF(H66="N/A",L66-J66,0)+IF(H71="N/A",L71-J71,0)</f>
        <v>177</v>
      </c>
      <c r="F83" s="21">
        <f>SUM(F63:F64,F66:F73)+IF(H66="N/A",L66-J66,0)+IF(H71="N/A",L71-J71,0)</f>
        <v>0</v>
      </c>
      <c r="G83" s="22"/>
      <c r="H83" s="62" t="s">
        <v>188</v>
      </c>
      <c r="I83" s="22">
        <f>SUM(I63:I65,I67:I70,I72:I77)+IF(AND(B66="Yes",H66="N/A"),L66,I66)+IF(AND(B71="Yes",H71="N/A"),L71,I71)</f>
        <v>59</v>
      </c>
      <c r="J83" s="21">
        <f>SUM(J63:J65,J67:J70,J72:J77)+IF(AND(B66="Yes",H66="N/A"),L66,J66)+IF(AND(B71="Yes",H71="N/A"),L71,J71)</f>
        <v>177</v>
      </c>
      <c r="M83" s="21">
        <f>SUM(M63:M77)</f>
        <v>0</v>
      </c>
    </row>
    <row r="84" spans="1:15" ht="15" hidden="1" customHeight="1" x14ac:dyDescent="0.2">
      <c r="B84" s="56"/>
      <c r="G84" s="23" t="s">
        <v>105</v>
      </c>
      <c r="H84" s="56"/>
      <c r="N84" s="23"/>
    </row>
    <row r="85" spans="1:15" ht="61.5" hidden="1" customHeight="1" x14ac:dyDescent="0.2">
      <c r="B85" s="63" t="s">
        <v>131</v>
      </c>
      <c r="C85" s="64" t="s">
        <v>132</v>
      </c>
      <c r="E85" s="65" t="s">
        <v>307</v>
      </c>
      <c r="F85" s="66" t="s">
        <v>133</v>
      </c>
      <c r="H85" s="20" t="s">
        <v>106</v>
      </c>
      <c r="I85" s="20" t="s">
        <v>107</v>
      </c>
      <c r="J85" s="20"/>
      <c r="L85" s="67" t="s">
        <v>307</v>
      </c>
      <c r="M85" s="68" t="s">
        <v>108</v>
      </c>
      <c r="N85" s="23"/>
    </row>
    <row r="86" spans="1:15" hidden="1" x14ac:dyDescent="0.2">
      <c r="A86" s="61" t="s">
        <v>109</v>
      </c>
      <c r="B86" s="20">
        <v>75</v>
      </c>
      <c r="C86" s="21">
        <f>SUM(C14:C15,C17:C19,C24,C25,C28,C34:C36,C42,C47,C60)+IF(H16="N/A",L16-J16,0)+IF(H25="N/A",L25-J25,0)+IF(H40="N/A",L40-J40,0)+IF(H43="N/A",L43-J43,0)+IF(H44="N/A",L44-J44,0)+IF(H48="N/A",L48-J48,0)+IF(H50="N/A",L50-J50,0)+IF(H53="N/A",L53-J53,0)+IF(H54="N/A",L54-J54)+IF(H55="N/A",L55-J55,0)+IF(H56="N/A",L56-J56,0)+IF(H57="N/A",L57-J57,0)+IF(H59="N/A",L59-J59,0)</f>
        <v>465</v>
      </c>
      <c r="D86" s="21"/>
      <c r="E86" s="20">
        <f>IF(F86&gt;0,ROUND(((100*F86/J86)+F12+F46),0),0)</f>
        <v>0</v>
      </c>
      <c r="F86" s="20">
        <f>IF(AND(B28="",B34="",B35="",B36="",B42="",B47="",B60=""),0,SUM(F81,F82))</f>
        <v>0</v>
      </c>
      <c r="G86" s="61" t="s">
        <v>109</v>
      </c>
      <c r="H86" s="20">
        <v>25</v>
      </c>
      <c r="I86" s="21">
        <f>I81+I82</f>
        <v>148</v>
      </c>
      <c r="J86" s="22">
        <f>I81+I82+J81+J82</f>
        <v>615</v>
      </c>
      <c r="L86" s="20">
        <f>IF(M86=0,0,ROUND(((100*M86/J86)+M12+M46),0))</f>
        <v>0</v>
      </c>
      <c r="M86" s="20">
        <f>IF(AND(H28="",H29="",H30="",H31="",H32="",H33="",H34="",H35="",H36="",H37="",H38="",H39="",H40="",H41="",H42="",H43="",H44="",H45="",H47="",H48="",H49="",H50="",H51="",H52="",H53="",H54="",H55="",H56="",H57="",H58="",H59="",H60=""),0,SUM(M81,M82))</f>
        <v>0</v>
      </c>
    </row>
    <row r="87" spans="1:15" hidden="1" x14ac:dyDescent="0.2">
      <c r="A87" s="61" t="s">
        <v>110</v>
      </c>
      <c r="B87" s="20">
        <v>75</v>
      </c>
      <c r="C87" s="21">
        <f>SUM(C14:C15,C17:C19,C24,C25,C63:C64,C66:C73)+IF(H16="N/A",L16,0)+IF(H25="N/A",L25-J25,0)+IF(H66="N/A",L66-J66,0)+IF(H71="N/A",L71-J71,0)</f>
        <v>264</v>
      </c>
      <c r="D87" s="21"/>
      <c r="E87" s="20">
        <f>IF(F87&gt;0,ROUND(((100*F87/J87)+F12),0),0)</f>
        <v>0</v>
      </c>
      <c r="F87" s="20">
        <f>IF(AND(B63="",B64="",B66="",B67="",B68="",B69="",B70="",B71="",B72="",B73=""),0,SUM(F81,F83))</f>
        <v>0</v>
      </c>
      <c r="G87" s="61" t="s">
        <v>110</v>
      </c>
      <c r="H87" s="20">
        <v>25</v>
      </c>
      <c r="I87" s="20">
        <f>I81+I83</f>
        <v>89</v>
      </c>
      <c r="J87" s="22">
        <f>I81+I83+J81+J83</f>
        <v>355</v>
      </c>
      <c r="L87" s="20">
        <f>IF(M87=0,0,ROUND(((100*M87/J87)+M12),0))</f>
        <v>0</v>
      </c>
      <c r="M87" s="20">
        <f>IF(AND(H63="",H64="",H65="",H66="",H67="",H68="",H69="",H70="",H71="",H72="",H73="",H74="",H75="",H76="",H77=""),0,SUM(M81,M83))</f>
        <v>0</v>
      </c>
    </row>
    <row r="88" spans="1:15" x14ac:dyDescent="0.2">
      <c r="E88" s="70"/>
    </row>
    <row r="91" spans="1:15" x14ac:dyDescent="0.2">
      <c r="F91" s="23"/>
      <c r="H91" s="21" t="s">
        <v>111</v>
      </c>
    </row>
    <row r="92" spans="1:15" x14ac:dyDescent="0.2">
      <c r="G92" s="61" t="s">
        <v>109</v>
      </c>
      <c r="H92" s="20">
        <f>IF(E86+L86&lt;0,0,IF(E86+L86&gt;100,100,E86+L86))</f>
        <v>0</v>
      </c>
    </row>
    <row r="93" spans="1:15" x14ac:dyDescent="0.2">
      <c r="G93" s="61" t="s">
        <v>110</v>
      </c>
      <c r="H93" s="20">
        <f>IF((E87+L87)&lt;0,0,IF(E87+L87&gt;100,100,E87+L87))</f>
        <v>0</v>
      </c>
    </row>
    <row r="94" spans="1:15" x14ac:dyDescent="0.2">
      <c r="O94" s="20"/>
    </row>
    <row r="95" spans="1:15" x14ac:dyDescent="0.2">
      <c r="C95" s="69"/>
      <c r="F95" s="69"/>
      <c r="I95" s="20"/>
      <c r="J95" s="20"/>
    </row>
    <row r="96" spans="1:15" x14ac:dyDescent="0.2">
      <c r="C96" s="69"/>
    </row>
  </sheetData>
  <sheetProtection algorithmName="SHA-512" hashValue="+7qibDI/3+qn+KLZpejLm8gGM2pdjMHBlIVDjV5Ma0b/MGcvlfJn3TwH1aIFJ6mdEvImQX35RJmfoLFYovrepw==" saltValue="w28qjbGeqmKDtRUFZw1PCg==" spinCount="100000" sheet="1" objects="1" scenarios="1"/>
  <mergeCells count="11">
    <mergeCell ref="B1:G1"/>
    <mergeCell ref="B2:G2"/>
    <mergeCell ref="B3:G3"/>
    <mergeCell ref="B5:G5"/>
    <mergeCell ref="I80:J80"/>
    <mergeCell ref="A7:G7"/>
    <mergeCell ref="A11:M11"/>
    <mergeCell ref="A26:M26"/>
    <mergeCell ref="A61:M61"/>
    <mergeCell ref="A79:F79"/>
    <mergeCell ref="B4:G4"/>
  </mergeCells>
  <dataValidations count="3">
    <dataValidation type="list" allowBlank="1" showInputMessage="1" showErrorMessage="1" sqref="H13:H25 H63:H77 H28:H60">
      <formula1>$J$9:$L$9</formula1>
    </dataValidation>
    <dataValidation type="list" allowBlank="1" showInputMessage="1" showErrorMessage="1" sqref="H78 H12">
      <formula1>$I$9:$L$9</formula1>
    </dataValidation>
    <dataValidation type="list" allowBlank="1" showInputMessage="1" showErrorMessage="1" sqref="B60 B42 B34:B36 B63:B64 B46:B47 B17:B19 B28 B24:B25 B12 B14:B15 B66:B73">
      <formula1>$C$10:$D$10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General Instruction PLEASE READ</vt:lpstr>
      <vt:lpstr>WebFIRE Template Instructions </vt:lpstr>
      <vt:lpstr>WebFIRE Template</vt:lpstr>
      <vt:lpstr>Test Rating Tool Instructions</vt:lpstr>
      <vt:lpstr>Test Quality Rating Tool</vt:lpstr>
    </vt:vector>
  </TitlesOfParts>
  <Company>MACTEC,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M. Hodan</dc:creator>
  <cp:lastModifiedBy>Jin, Ji M</cp:lastModifiedBy>
  <cp:lastPrinted>2016-04-11T21:07:43Z</cp:lastPrinted>
  <dcterms:created xsi:type="dcterms:W3CDTF">2006-08-24T18:25:17Z</dcterms:created>
  <dcterms:modified xsi:type="dcterms:W3CDTF">2016-08-11T19:15:41Z</dcterms:modified>
</cp:coreProperties>
</file>